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Corelli</author>
  </authors>
  <commentList>
    <comment ref="E16" authorId="0">
      <text>
        <r>
          <rPr>
            <b/>
            <sz val="9"/>
            <rFont val="Tahoma"/>
            <family val="2"/>
          </rPr>
          <t>Corelli:</t>
        </r>
        <r>
          <rPr>
            <sz val="9"/>
            <rFont val="Tahoma"/>
            <family val="2"/>
          </rPr>
          <t xml:space="preserve">
Se a data for um feriado, insira uma letra x na coluna D, assim a planilha calculará os efetivos dias úteis do mês.</t>
        </r>
      </text>
    </comment>
    <comment ref="C17" authorId="0">
      <text>
        <r>
          <rPr>
            <b/>
            <sz val="8"/>
            <rFont val="Tahoma"/>
            <family val="2"/>
          </rPr>
          <t>Informe  primeiro dia do mês.</t>
        </r>
      </text>
    </comment>
  </commentList>
</comments>
</file>

<file path=xl/sharedStrings.xml><?xml version="1.0" encoding="utf-8"?>
<sst xmlns="http://schemas.openxmlformats.org/spreadsheetml/2006/main" count="24" uniqueCount="24">
  <si>
    <t>Entrada</t>
  </si>
  <si>
    <t>Saída</t>
  </si>
  <si>
    <t>Extra/Atraso</t>
  </si>
  <si>
    <t>Data</t>
  </si>
  <si>
    <t>Carga Horária / mês</t>
  </si>
  <si>
    <t>Salário mês</t>
  </si>
  <si>
    <t>Valor</t>
  </si>
  <si>
    <t>Nome</t>
  </si>
  <si>
    <t>Resumo</t>
  </si>
  <si>
    <t>H/E</t>
  </si>
  <si>
    <t>F</t>
  </si>
  <si>
    <t>Bruto a Pagar</t>
  </si>
  <si>
    <t>Apontamento de Horas</t>
  </si>
  <si>
    <t>H/E dias uteis</t>
  </si>
  <si>
    <t>H/E Fim de Sem./ feriados</t>
  </si>
  <si>
    <t>AD NT</t>
  </si>
  <si>
    <t>Adic. Noturno</t>
  </si>
  <si>
    <t>Dias Úteis / DSR</t>
  </si>
  <si>
    <t>Expediente de Sábado</t>
  </si>
  <si>
    <t xml:space="preserve">Desenvolvido por Corelli - www.geraldcorelli.com </t>
  </si>
  <si>
    <t>Faltas e Atrasos</t>
  </si>
  <si>
    <t>Valor Hora</t>
  </si>
  <si>
    <r>
      <t>Carga Diária + almoço</t>
    </r>
    <r>
      <rPr>
        <i/>
        <sz val="8"/>
        <color indexed="18"/>
        <rFont val="Century Gothic"/>
        <family val="2"/>
      </rPr>
      <t>(</t>
    </r>
    <r>
      <rPr>
        <i/>
        <sz val="8"/>
        <color indexed="12"/>
        <rFont val="Century Gothic"/>
        <family val="2"/>
      </rPr>
      <t>seg/qui</t>
    </r>
    <r>
      <rPr>
        <i/>
        <sz val="8"/>
        <color indexed="18"/>
        <rFont val="Century Gothic"/>
        <family val="2"/>
      </rPr>
      <t>)</t>
    </r>
  </si>
  <si>
    <r>
      <t xml:space="preserve">Carga Diária + almoço </t>
    </r>
    <r>
      <rPr>
        <i/>
        <sz val="8"/>
        <color indexed="18"/>
        <rFont val="Century Gothic"/>
        <family val="2"/>
      </rPr>
      <t>(</t>
    </r>
    <r>
      <rPr>
        <i/>
        <sz val="8"/>
        <color indexed="12"/>
        <rFont val="Century Gothic"/>
        <family val="2"/>
      </rPr>
      <t>sexta</t>
    </r>
    <r>
      <rPr>
        <i/>
        <sz val="8"/>
        <color indexed="18"/>
        <rFont val="Century Gothic"/>
        <family val="2"/>
      </rPr>
      <t>)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</si>
</sst>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400]h:mm:ss\ AM/PM"/>
    <numFmt numFmtId="173" formatCode="h:mm:ss;@"/>
    <numFmt numFmtId="174" formatCode="[$-416]dddd\,\ d&quot; de &quot;mmmm&quot; de &quot;yyyy"/>
    <numFmt numFmtId="175" formatCode="0_);\(0\)"/>
    <numFmt numFmtId="176" formatCode="ddd"/>
    <numFmt numFmtId="177" formatCode="0.0"/>
    <numFmt numFmtId="178" formatCode="[h]:mm:ss;@"/>
    <numFmt numFmtId="179" formatCode="h:mm;@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_(* #,##0.000000000000000000_);_(* \(#,##0.000000000000000000\);_(* &quot;-&quot;??_);_(@_)"/>
    <numFmt numFmtId="198" formatCode="_(* #,##0.0000000000000000000_);_(* \(#,##0.0000000000000000000\);_(* &quot;-&quot;??_);_(@_)"/>
    <numFmt numFmtId="199" formatCode="[h]:mm;@"/>
  </numFmts>
  <fonts count="48">
    <font>
      <sz val="10"/>
      <name val="Century Gothic"/>
      <family val="0"/>
    </font>
    <font>
      <sz val="8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8"/>
      <name val="Tahoma"/>
      <family val="2"/>
    </font>
    <font>
      <b/>
      <sz val="14"/>
      <color indexed="18"/>
      <name val="Century Gothic"/>
      <family val="2"/>
    </font>
    <font>
      <sz val="10"/>
      <color indexed="22"/>
      <name val="Century Gothic"/>
      <family val="2"/>
    </font>
    <font>
      <i/>
      <sz val="8"/>
      <color indexed="18"/>
      <name val="Century Gothic"/>
      <family val="2"/>
    </font>
    <font>
      <i/>
      <sz val="8"/>
      <color indexed="12"/>
      <name val="Century Gothic"/>
      <family val="2"/>
    </font>
    <font>
      <sz val="10"/>
      <color indexed="12"/>
      <name val="Century Gothic"/>
      <family val="2"/>
    </font>
    <font>
      <sz val="8"/>
      <color indexed="18"/>
      <name val="Arial"/>
      <family val="2"/>
    </font>
    <font>
      <sz val="10"/>
      <color indexed="9"/>
      <name val="Century Gothic"/>
      <family val="2"/>
    </font>
    <font>
      <b/>
      <sz val="10"/>
      <color indexed="16"/>
      <name val="Century Gothic"/>
      <family val="2"/>
    </font>
    <font>
      <sz val="10"/>
      <color indexed="16"/>
      <name val="Century Gothic"/>
      <family val="2"/>
    </font>
    <font>
      <b/>
      <sz val="10"/>
      <color indexed="17"/>
      <name val="Century Gothic"/>
      <family val="2"/>
    </font>
    <font>
      <b/>
      <sz val="10"/>
      <color indexed="60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0"/>
      <color indexed="8"/>
      <name val="Century Gothic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52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62"/>
      <name val="Cambria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0"/>
      <color theme="1"/>
      <name val="Century Gothic"/>
      <family val="2"/>
    </font>
    <font>
      <b/>
      <sz val="8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9"/>
      </patternFill>
    </fill>
    <fill>
      <patternFill patternType="darkGray">
        <fgColor indexed="9"/>
        <bgColor indexed="27"/>
      </patternFill>
    </fill>
    <fill>
      <patternFill patternType="mediumGray">
        <fgColor indexed="9"/>
        <bgColor indexed="26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43"/>
      </patternFill>
    </fill>
    <fill>
      <patternFill patternType="lightGray">
        <fgColor indexed="9"/>
        <bgColor indexed="43"/>
      </patternFill>
    </fill>
    <fill>
      <patternFill patternType="gray125">
        <fgColor indexed="9"/>
        <bgColor indexed="43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26"/>
      </patternFill>
    </fill>
    <fill>
      <patternFill patternType="darkGray">
        <fgColor indexed="9"/>
        <bgColor indexed="41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hair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hair">
        <color indexed="9"/>
      </bottom>
    </border>
    <border>
      <left>
        <color indexed="63"/>
      </left>
      <right style="medium">
        <color indexed="8"/>
      </right>
      <top style="medium">
        <color indexed="22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medium">
        <color indexed="8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9"/>
      </top>
      <bottom>
        <color indexed="63"/>
      </bottom>
    </border>
    <border>
      <left style="medium">
        <color indexed="22"/>
      </left>
      <right style="hair">
        <color indexed="9"/>
      </right>
      <top style="dotted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22"/>
      </top>
      <bottom style="medium">
        <color indexed="8"/>
      </bottom>
    </border>
    <border>
      <left style="dotted">
        <color indexed="22"/>
      </left>
      <right style="hair">
        <color indexed="22"/>
      </right>
      <top style="dotted">
        <color indexed="22"/>
      </top>
      <bottom style="dotted">
        <color indexed="22"/>
      </bottom>
    </border>
    <border>
      <left style="hair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hair">
        <color indexed="22"/>
      </right>
      <top style="dotted">
        <color indexed="22"/>
      </top>
      <bottom>
        <color indexed="63"/>
      </bottom>
    </border>
    <border>
      <left style="hair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hair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>
        <color indexed="9"/>
      </top>
      <bottom style="medium">
        <color indexed="8"/>
      </bottom>
    </border>
    <border>
      <left style="medium">
        <color indexed="22"/>
      </left>
      <right>
        <color indexed="63"/>
      </right>
      <top style="medium">
        <color indexed="22"/>
      </top>
      <bottom style="hair">
        <color indexed="9"/>
      </bottom>
    </border>
    <border>
      <left style="medium">
        <color indexed="22"/>
      </left>
      <right>
        <color indexed="63"/>
      </right>
      <top style="hair">
        <color indexed="9"/>
      </top>
      <bottom style="hair">
        <color indexed="9"/>
      </bottom>
    </border>
    <border>
      <left style="medium">
        <color indexed="22"/>
      </left>
      <right>
        <color indexed="63"/>
      </right>
      <top style="hair"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6" fillId="14" borderId="0" applyNumberFormat="0" applyBorder="0" applyAlignment="0" applyProtection="0"/>
    <xf numFmtId="0" fontId="37" fillId="2" borderId="1" applyNumberFormat="0" applyAlignment="0" applyProtection="0"/>
    <xf numFmtId="0" fontId="38" fillId="15" borderId="2" applyNumberFormat="0" applyAlignment="0" applyProtection="0"/>
    <xf numFmtId="0" fontId="39" fillId="0" borderId="3" applyNumberFormat="0" applyFill="0" applyAlignment="0" applyProtection="0"/>
    <xf numFmtId="0" fontId="35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43" fillId="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Alignment="1">
      <alignment/>
    </xf>
    <xf numFmtId="9" fontId="4" fillId="25" borderId="10" xfId="0" applyNumberFormat="1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 applyProtection="1">
      <alignment horizontal="center"/>
      <protection locked="0"/>
    </xf>
    <xf numFmtId="173" fontId="4" fillId="25" borderId="10" xfId="0" applyNumberFormat="1" applyFont="1" applyFill="1" applyBorder="1" applyAlignment="1" applyProtection="1">
      <alignment horizontal="center"/>
      <protection locked="0"/>
    </xf>
    <xf numFmtId="173" fontId="11" fillId="25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4" fillId="26" borderId="11" xfId="0" applyFont="1" applyFill="1" applyBorder="1" applyAlignment="1" applyProtection="1">
      <alignment/>
      <protection hidden="1"/>
    </xf>
    <xf numFmtId="0" fontId="4" fillId="26" borderId="12" xfId="0" applyFont="1" applyFill="1" applyBorder="1" applyAlignment="1" applyProtection="1">
      <alignment horizontal="center"/>
      <protection hidden="1"/>
    </xf>
    <xf numFmtId="0" fontId="5" fillId="26" borderId="12" xfId="0" applyFont="1" applyFill="1" applyBorder="1" applyAlignment="1" applyProtection="1">
      <alignment horizontal="center"/>
      <protection hidden="1"/>
    </xf>
    <xf numFmtId="0" fontId="4" fillId="26" borderId="12" xfId="0" applyFont="1" applyFill="1" applyBorder="1" applyAlignment="1" applyProtection="1">
      <alignment/>
      <protection hidden="1"/>
    </xf>
    <xf numFmtId="0" fontId="4" fillId="26" borderId="13" xfId="0" applyFont="1" applyFill="1" applyBorder="1" applyAlignment="1" applyProtection="1">
      <alignment/>
      <protection hidden="1"/>
    </xf>
    <xf numFmtId="0" fontId="4" fillId="26" borderId="14" xfId="0" applyFont="1" applyFill="1" applyBorder="1" applyAlignment="1" applyProtection="1">
      <alignment/>
      <protection hidden="1"/>
    </xf>
    <xf numFmtId="0" fontId="4" fillId="26" borderId="0" xfId="0" applyFont="1" applyFill="1" applyBorder="1" applyAlignment="1" applyProtection="1">
      <alignment horizontal="center"/>
      <protection hidden="1"/>
    </xf>
    <xf numFmtId="0" fontId="5" fillId="26" borderId="0" xfId="0" applyFont="1" applyFill="1" applyBorder="1" applyAlignment="1" applyProtection="1">
      <alignment horizontal="center"/>
      <protection hidden="1"/>
    </xf>
    <xf numFmtId="0" fontId="4" fillId="26" borderId="15" xfId="0" applyFont="1" applyFill="1" applyBorder="1" applyAlignment="1" applyProtection="1">
      <alignment/>
      <protection hidden="1"/>
    </xf>
    <xf numFmtId="0" fontId="4" fillId="26" borderId="0" xfId="0" applyFont="1" applyFill="1" applyBorder="1" applyAlignment="1" applyProtection="1">
      <alignment/>
      <protection hidden="1"/>
    </xf>
    <xf numFmtId="170" fontId="4" fillId="26" borderId="0" xfId="0" applyNumberFormat="1" applyFont="1" applyFill="1" applyBorder="1" applyAlignment="1" applyProtection="1">
      <alignment vertical="center"/>
      <protection hidden="1"/>
    </xf>
    <xf numFmtId="170" fontId="4" fillId="26" borderId="0" xfId="45" applyFont="1" applyFill="1" applyBorder="1" applyAlignment="1" applyProtection="1">
      <alignment horizontal="center"/>
      <protection hidden="1"/>
    </xf>
    <xf numFmtId="9" fontId="4" fillId="26" borderId="0" xfId="0" applyNumberFormat="1" applyFont="1" applyFill="1" applyBorder="1" applyAlignment="1" applyProtection="1">
      <alignment horizontal="center"/>
      <protection hidden="1"/>
    </xf>
    <xf numFmtId="0" fontId="4" fillId="26" borderId="16" xfId="0" applyFont="1" applyFill="1" applyBorder="1" applyAlignment="1" applyProtection="1">
      <alignment/>
      <protection hidden="1"/>
    </xf>
    <xf numFmtId="0" fontId="4" fillId="26" borderId="17" xfId="0" applyFont="1" applyFill="1" applyBorder="1" applyAlignment="1" applyProtection="1">
      <alignment horizontal="center"/>
      <protection hidden="1"/>
    </xf>
    <xf numFmtId="0" fontId="4" fillId="26" borderId="17" xfId="0" applyFont="1" applyFill="1" applyBorder="1" applyAlignment="1" applyProtection="1">
      <alignment/>
      <protection hidden="1"/>
    </xf>
    <xf numFmtId="0" fontId="4" fillId="26" borderId="18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/>
      <protection hidden="1"/>
    </xf>
    <xf numFmtId="0" fontId="4" fillId="2" borderId="13" xfId="0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/>
      <protection hidden="1"/>
    </xf>
    <xf numFmtId="0" fontId="4" fillId="27" borderId="19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/>
      <protection hidden="1"/>
    </xf>
    <xf numFmtId="16" fontId="5" fillId="27" borderId="20" xfId="0" applyNumberFormat="1" applyFont="1" applyFill="1" applyBorder="1" applyAlignment="1" applyProtection="1">
      <alignment horizontal="center"/>
      <protection hidden="1" locked="0"/>
    </xf>
    <xf numFmtId="1" fontId="8" fillId="2" borderId="0" xfId="51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16" fontId="4" fillId="2" borderId="0" xfId="0" applyNumberFormat="1" applyFont="1" applyFill="1" applyBorder="1" applyAlignment="1" applyProtection="1">
      <alignment horizontal="center"/>
      <protection hidden="1"/>
    </xf>
    <xf numFmtId="173" fontId="4" fillId="2" borderId="21" xfId="51" applyNumberFormat="1" applyFont="1" applyFill="1" applyBorder="1" applyAlignment="1" applyProtection="1">
      <alignment horizontal="center"/>
      <protection hidden="1"/>
    </xf>
    <xf numFmtId="173" fontId="4" fillId="2" borderId="0" xfId="51" applyNumberFormat="1" applyFont="1" applyFill="1" applyBorder="1" applyAlignment="1" applyProtection="1">
      <alignment horizontal="center"/>
      <protection hidden="1"/>
    </xf>
    <xf numFmtId="170" fontId="4" fillId="2" borderId="22" xfId="51" applyNumberFormat="1" applyFont="1" applyFill="1" applyBorder="1" applyAlignment="1" applyProtection="1">
      <alignment/>
      <protection hidden="1"/>
    </xf>
    <xf numFmtId="170" fontId="4" fillId="2" borderId="21" xfId="45" applyFont="1" applyFill="1" applyBorder="1" applyAlignment="1" applyProtection="1">
      <alignment/>
      <protection hidden="1"/>
    </xf>
    <xf numFmtId="16" fontId="4" fillId="2" borderId="23" xfId="0" applyNumberFormat="1" applyFont="1" applyFill="1" applyBorder="1" applyAlignment="1" applyProtection="1">
      <alignment horizontal="center"/>
      <protection hidden="1"/>
    </xf>
    <xf numFmtId="173" fontId="4" fillId="2" borderId="15" xfId="51" applyNumberFormat="1" applyFont="1" applyFill="1" applyBorder="1" applyAlignment="1" applyProtection="1">
      <alignment/>
      <protection hidden="1"/>
    </xf>
    <xf numFmtId="16" fontId="4" fillId="2" borderId="24" xfId="0" applyNumberFormat="1" applyFont="1" applyFill="1" applyBorder="1" applyAlignment="1" applyProtection="1">
      <alignment horizontal="center"/>
      <protection hidden="1"/>
    </xf>
    <xf numFmtId="173" fontId="4" fillId="0" borderId="0" xfId="0" applyNumberFormat="1" applyFont="1" applyAlignment="1" applyProtection="1">
      <alignment/>
      <protection hidden="1"/>
    </xf>
    <xf numFmtId="16" fontId="4" fillId="2" borderId="25" xfId="0" applyNumberFormat="1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/>
      <protection hidden="1"/>
    </xf>
    <xf numFmtId="16" fontId="4" fillId="2" borderId="17" xfId="0" applyNumberFormat="1" applyFont="1" applyFill="1" applyBorder="1" applyAlignment="1" applyProtection="1">
      <alignment horizontal="center"/>
      <protection hidden="1"/>
    </xf>
    <xf numFmtId="16" fontId="5" fillId="2" borderId="17" xfId="0" applyNumberFormat="1" applyFont="1" applyFill="1" applyBorder="1" applyAlignment="1" applyProtection="1">
      <alignment horizontal="center"/>
      <protection hidden="1"/>
    </xf>
    <xf numFmtId="173" fontId="4" fillId="2" borderId="17" xfId="0" applyNumberFormat="1" applyFont="1" applyFill="1" applyBorder="1" applyAlignment="1" applyProtection="1">
      <alignment horizontal="center"/>
      <protection hidden="1"/>
    </xf>
    <xf numFmtId="173" fontId="4" fillId="2" borderId="17" xfId="51" applyNumberFormat="1" applyFont="1" applyFill="1" applyBorder="1" applyAlignment="1" applyProtection="1">
      <alignment horizontal="center"/>
      <protection hidden="1"/>
    </xf>
    <xf numFmtId="170" fontId="4" fillId="2" borderId="17" xfId="51" applyNumberFormat="1" applyFont="1" applyFill="1" applyBorder="1" applyAlignment="1" applyProtection="1">
      <alignment/>
      <protection hidden="1"/>
    </xf>
    <xf numFmtId="176" fontId="4" fillId="2" borderId="17" xfId="0" applyNumberFormat="1" applyFont="1" applyFill="1" applyBorder="1" applyAlignment="1" applyProtection="1">
      <alignment/>
      <protection hidden="1"/>
    </xf>
    <xf numFmtId="0" fontId="4" fillId="2" borderId="18" xfId="0" applyFont="1" applyFill="1" applyBorder="1" applyAlignment="1" applyProtection="1">
      <alignment/>
      <protection hidden="1"/>
    </xf>
    <xf numFmtId="16" fontId="4" fillId="0" borderId="0" xfId="0" applyNumberFormat="1" applyFont="1" applyAlignment="1" applyProtection="1">
      <alignment horizontal="center"/>
      <protection hidden="1"/>
    </xf>
    <xf numFmtId="16" fontId="5" fillId="2" borderId="0" xfId="0" applyNumberFormat="1" applyFont="1" applyFill="1" applyAlignment="1" applyProtection="1">
      <alignment horizontal="center"/>
      <protection hidden="1"/>
    </xf>
    <xf numFmtId="16" fontId="4" fillId="2" borderId="0" xfId="0" applyNumberFormat="1" applyFont="1" applyFill="1" applyAlignment="1" applyProtection="1">
      <alignment horizontal="center"/>
      <protection hidden="1"/>
    </xf>
    <xf numFmtId="173" fontId="4" fillId="2" borderId="0" xfId="0" applyNumberFormat="1" applyFont="1" applyFill="1" applyAlignment="1" applyProtection="1">
      <alignment horizontal="center"/>
      <protection hidden="1"/>
    </xf>
    <xf numFmtId="173" fontId="4" fillId="0" borderId="0" xfId="0" applyNumberFormat="1" applyFont="1" applyAlignment="1" applyProtection="1">
      <alignment horizontal="center"/>
      <protection hidden="1"/>
    </xf>
    <xf numFmtId="173" fontId="4" fillId="0" borderId="0" xfId="51" applyNumberFormat="1" applyFont="1" applyAlignment="1" applyProtection="1">
      <alignment horizontal="center"/>
      <protection hidden="1"/>
    </xf>
    <xf numFmtId="170" fontId="4" fillId="0" borderId="0" xfId="51" applyNumberFormat="1" applyFont="1" applyAlignment="1" applyProtection="1">
      <alignment/>
      <protection hidden="1"/>
    </xf>
    <xf numFmtId="176" fontId="4" fillId="0" borderId="0" xfId="0" applyNumberFormat="1" applyFont="1" applyAlignment="1" applyProtection="1">
      <alignment/>
      <protection hidden="1"/>
    </xf>
    <xf numFmtId="16" fontId="5" fillId="0" borderId="0" xfId="0" applyNumberFormat="1" applyFont="1" applyAlignment="1" applyProtection="1">
      <alignment horizontal="center"/>
      <protection hidden="1"/>
    </xf>
    <xf numFmtId="170" fontId="4" fillId="0" borderId="0" xfId="0" applyNumberFormat="1" applyFont="1" applyAlignment="1" applyProtection="1">
      <alignment/>
      <protection hidden="1"/>
    </xf>
    <xf numFmtId="16" fontId="4" fillId="0" borderId="0" xfId="0" applyNumberFormat="1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39" fontId="5" fillId="0" borderId="0" xfId="51" applyNumberFormat="1" applyFont="1" applyAlignment="1" applyProtection="1">
      <alignment horizontal="center"/>
      <protection hidden="1"/>
    </xf>
    <xf numFmtId="189" fontId="4" fillId="0" borderId="0" xfId="51" applyNumberFormat="1" applyFont="1" applyAlignment="1" applyProtection="1">
      <alignment/>
      <protection hidden="1"/>
    </xf>
    <xf numFmtId="173" fontId="4" fillId="0" borderId="0" xfId="51" applyNumberFormat="1" applyFont="1" applyAlignment="1" applyProtection="1">
      <alignment/>
      <protection hidden="1"/>
    </xf>
    <xf numFmtId="173" fontId="4" fillId="2" borderId="26" xfId="51" applyNumberFormat="1" applyFont="1" applyFill="1" applyBorder="1" applyAlignment="1" applyProtection="1">
      <alignment horizontal="center"/>
      <protection hidden="1"/>
    </xf>
    <xf numFmtId="179" fontId="4" fillId="2" borderId="17" xfId="51" applyNumberFormat="1" applyFont="1" applyFill="1" applyBorder="1" applyAlignment="1" applyProtection="1">
      <alignment horizontal="center"/>
      <protection hidden="1"/>
    </xf>
    <xf numFmtId="173" fontId="15" fillId="28" borderId="27" xfId="51" applyNumberFormat="1" applyFont="1" applyFill="1" applyBorder="1" applyAlignment="1" applyProtection="1">
      <alignment horizontal="center"/>
      <protection hidden="1"/>
    </xf>
    <xf numFmtId="170" fontId="15" fillId="28" borderId="28" xfId="45" applyNumberFormat="1" applyFont="1" applyFill="1" applyBorder="1" applyAlignment="1" applyProtection="1">
      <alignment horizontal="right"/>
      <protection hidden="1"/>
    </xf>
    <xf numFmtId="173" fontId="15" fillId="29" borderId="29" xfId="51" applyNumberFormat="1" applyFont="1" applyFill="1" applyBorder="1" applyAlignment="1" applyProtection="1">
      <alignment horizontal="center"/>
      <protection hidden="1"/>
    </xf>
    <xf numFmtId="170" fontId="15" fillId="29" borderId="30" xfId="45" applyNumberFormat="1" applyFont="1" applyFill="1" applyBorder="1" applyAlignment="1" applyProtection="1">
      <alignment horizontal="right"/>
      <protection hidden="1"/>
    </xf>
    <xf numFmtId="173" fontId="15" fillId="30" borderId="29" xfId="51" applyNumberFormat="1" applyFont="1" applyFill="1" applyBorder="1" applyAlignment="1" applyProtection="1">
      <alignment horizontal="center"/>
      <protection hidden="1"/>
    </xf>
    <xf numFmtId="170" fontId="15" fillId="30" borderId="30" xfId="45" applyNumberFormat="1" applyFont="1" applyFill="1" applyBorder="1" applyAlignment="1" applyProtection="1">
      <alignment horizontal="right"/>
      <protection hidden="1"/>
    </xf>
    <xf numFmtId="1" fontId="15" fillId="31" borderId="31" xfId="0" applyNumberFormat="1" applyFont="1" applyFill="1" applyBorder="1" applyAlignment="1" applyProtection="1">
      <alignment horizontal="center"/>
      <protection hidden="1"/>
    </xf>
    <xf numFmtId="0" fontId="15" fillId="31" borderId="31" xfId="0" applyFont="1" applyFill="1" applyBorder="1" applyAlignment="1" applyProtection="1">
      <alignment horizontal="center"/>
      <protection hidden="1"/>
    </xf>
    <xf numFmtId="170" fontId="15" fillId="31" borderId="32" xfId="45" applyNumberFormat="1" applyFont="1" applyFill="1" applyBorder="1" applyAlignment="1" applyProtection="1">
      <alignment horizontal="right"/>
      <protection hidden="1"/>
    </xf>
    <xf numFmtId="0" fontId="14" fillId="28" borderId="33" xfId="0" applyFont="1" applyFill="1" applyBorder="1" applyAlignment="1" applyProtection="1">
      <alignment/>
      <protection hidden="1"/>
    </xf>
    <xf numFmtId="0" fontId="14" fillId="28" borderId="34" xfId="0" applyFont="1" applyFill="1" applyBorder="1" applyAlignment="1" applyProtection="1">
      <alignment horizontal="center"/>
      <protection hidden="1"/>
    </xf>
    <xf numFmtId="170" fontId="14" fillId="28" borderId="35" xfId="45" applyNumberFormat="1" applyFont="1" applyFill="1" applyBorder="1" applyAlignment="1" applyProtection="1">
      <alignment horizontal="right"/>
      <protection hidden="1"/>
    </xf>
    <xf numFmtId="199" fontId="4" fillId="0" borderId="0" xfId="0" applyNumberFormat="1" applyFont="1" applyAlignment="1" applyProtection="1">
      <alignment/>
      <protection hidden="1"/>
    </xf>
    <xf numFmtId="0" fontId="4" fillId="2" borderId="36" xfId="0" applyFont="1" applyFill="1" applyBorder="1" applyAlignment="1" applyProtection="1">
      <alignment horizontal="center"/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199" fontId="4" fillId="2" borderId="0" xfId="0" applyNumberFormat="1" applyFont="1" applyFill="1" applyBorder="1" applyAlignment="1" applyProtection="1">
      <alignment horizontal="center"/>
      <protection hidden="1"/>
    </xf>
    <xf numFmtId="0" fontId="16" fillId="32" borderId="39" xfId="0" applyFont="1" applyFill="1" applyBorder="1" applyAlignment="1" applyProtection="1">
      <alignment horizontal="center"/>
      <protection hidden="1"/>
    </xf>
    <xf numFmtId="0" fontId="17" fillId="33" borderId="40" xfId="0" applyFont="1" applyFill="1" applyBorder="1" applyAlignment="1" applyProtection="1">
      <alignment horizontal="center"/>
      <protection hidden="1"/>
    </xf>
    <xf numFmtId="199" fontId="4" fillId="32" borderId="41" xfId="0" applyNumberFormat="1" applyFont="1" applyFill="1" applyBorder="1" applyAlignment="1" applyProtection="1">
      <alignment horizontal="right" indent="1"/>
      <protection hidden="1" locked="0"/>
    </xf>
    <xf numFmtId="199" fontId="4" fillId="33" borderId="42" xfId="0" applyNumberFormat="1" applyFont="1" applyFill="1" applyBorder="1" applyAlignment="1" applyProtection="1">
      <alignment horizontal="right" indent="1"/>
      <protection hidden="1" locked="0"/>
    </xf>
    <xf numFmtId="199" fontId="4" fillId="32" borderId="22" xfId="0" applyNumberFormat="1" applyFont="1" applyFill="1" applyBorder="1" applyAlignment="1" applyProtection="1">
      <alignment horizontal="right" indent="1"/>
      <protection hidden="1" locked="0"/>
    </xf>
    <xf numFmtId="199" fontId="4" fillId="33" borderId="21" xfId="0" applyNumberFormat="1" applyFont="1" applyFill="1" applyBorder="1" applyAlignment="1" applyProtection="1">
      <alignment horizontal="right" indent="1"/>
      <protection hidden="1" locked="0"/>
    </xf>
    <xf numFmtId="199" fontId="4" fillId="32" borderId="43" xfId="0" applyNumberFormat="1" applyFont="1" applyFill="1" applyBorder="1" applyAlignment="1" applyProtection="1">
      <alignment horizontal="right" indent="1"/>
      <protection hidden="1" locked="0"/>
    </xf>
    <xf numFmtId="199" fontId="4" fillId="33" borderId="26" xfId="0" applyNumberFormat="1" applyFont="1" applyFill="1" applyBorder="1" applyAlignment="1" applyProtection="1">
      <alignment horizontal="right" indent="1"/>
      <protection hidden="1" locked="0"/>
    </xf>
    <xf numFmtId="0" fontId="5" fillId="34" borderId="44" xfId="0" applyFont="1" applyFill="1" applyBorder="1" applyAlignment="1" applyProtection="1">
      <alignment horizontal="center"/>
      <protection hidden="1"/>
    </xf>
    <xf numFmtId="16" fontId="5" fillId="34" borderId="44" xfId="0" applyNumberFormat="1" applyFont="1" applyFill="1" applyBorder="1" applyAlignment="1" applyProtection="1">
      <alignment horizontal="center"/>
      <protection locked="0"/>
    </xf>
    <xf numFmtId="16" fontId="5" fillId="34" borderId="24" xfId="0" applyNumberFormat="1" applyFont="1" applyFill="1" applyBorder="1" applyAlignment="1" applyProtection="1">
      <alignment horizontal="center"/>
      <protection locked="0"/>
    </xf>
    <xf numFmtId="16" fontId="5" fillId="34" borderId="25" xfId="0" applyNumberFormat="1" applyFont="1" applyFill="1" applyBorder="1" applyAlignment="1" applyProtection="1">
      <alignment horizontal="center"/>
      <protection locked="0"/>
    </xf>
    <xf numFmtId="173" fontId="4" fillId="2" borderId="21" xfId="51" applyNumberFormat="1" applyFont="1" applyFill="1" applyBorder="1" applyAlignment="1" applyProtection="1">
      <alignment horizontal="center"/>
      <protection hidden="1"/>
    </xf>
    <xf numFmtId="199" fontId="15" fillId="28" borderId="27" xfId="51" applyNumberFormat="1" applyFont="1" applyFill="1" applyBorder="1" applyAlignment="1" applyProtection="1">
      <alignment horizontal="center"/>
      <protection hidden="1"/>
    </xf>
    <xf numFmtId="199" fontId="15" fillId="29" borderId="29" xfId="51" applyNumberFormat="1" applyFont="1" applyFill="1" applyBorder="1" applyAlignment="1" applyProtection="1">
      <alignment horizontal="center"/>
      <protection hidden="1"/>
    </xf>
    <xf numFmtId="199" fontId="15" fillId="30" borderId="29" xfId="51" applyNumberFormat="1" applyFont="1" applyFill="1" applyBorder="1" applyAlignment="1" applyProtection="1">
      <alignment horizontal="center"/>
      <protection hidden="1"/>
    </xf>
    <xf numFmtId="173" fontId="4" fillId="2" borderId="24" xfId="51" applyNumberFormat="1" applyFont="1" applyFill="1" applyBorder="1" applyAlignment="1" applyProtection="1">
      <alignment horizontal="center"/>
      <protection hidden="1"/>
    </xf>
    <xf numFmtId="199" fontId="4" fillId="2" borderId="22" xfId="51" applyNumberFormat="1" applyFont="1" applyFill="1" applyBorder="1" applyAlignment="1" applyProtection="1">
      <alignment horizontal="right" indent="1"/>
      <protection hidden="1"/>
    </xf>
    <xf numFmtId="199" fontId="4" fillId="2" borderId="43" xfId="51" applyNumberFormat="1" applyFont="1" applyFill="1" applyBorder="1" applyAlignment="1" applyProtection="1">
      <alignment horizontal="right" indent="1"/>
      <protection hidden="1"/>
    </xf>
    <xf numFmtId="199" fontId="4" fillId="0" borderId="0" xfId="0" applyNumberFormat="1" applyFont="1" applyAlignment="1" applyProtection="1">
      <alignment horizontal="center"/>
      <protection hidden="1"/>
    </xf>
    <xf numFmtId="171" fontId="4" fillId="0" borderId="0" xfId="51" applyFont="1" applyAlignment="1" applyProtection="1">
      <alignment/>
      <protection hidden="1"/>
    </xf>
    <xf numFmtId="170" fontId="4" fillId="25" borderId="45" xfId="0" applyNumberFormat="1" applyFont="1" applyFill="1" applyBorder="1" applyAlignment="1" applyProtection="1">
      <alignment horizontal="center"/>
      <protection locked="0"/>
    </xf>
    <xf numFmtId="0" fontId="4" fillId="25" borderId="46" xfId="0" applyFont="1" applyFill="1" applyBorder="1" applyAlignment="1" applyProtection="1">
      <alignment horizontal="center"/>
      <protection locked="0"/>
    </xf>
    <xf numFmtId="0" fontId="4" fillId="25" borderId="47" xfId="0" applyFont="1" applyFill="1" applyBorder="1" applyAlignment="1" applyProtection="1">
      <alignment horizontal="center"/>
      <protection locked="0"/>
    </xf>
    <xf numFmtId="0" fontId="15" fillId="30" borderId="29" xfId="0" applyFont="1" applyFill="1" applyBorder="1" applyAlignment="1" applyProtection="1">
      <alignment horizontal="right" inden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0" fontId="15" fillId="31" borderId="49" xfId="0" applyFont="1" applyFill="1" applyBorder="1" applyAlignment="1" applyProtection="1">
      <alignment horizontal="right" indent="1"/>
      <protection hidden="1"/>
    </xf>
    <xf numFmtId="0" fontId="4" fillId="2" borderId="36" xfId="0" applyFont="1" applyFill="1" applyBorder="1" applyAlignment="1" applyProtection="1">
      <alignment horizontal="center"/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170" fontId="4" fillId="25" borderId="45" xfId="45" applyFont="1" applyFill="1" applyBorder="1" applyAlignment="1" applyProtection="1">
      <alignment horizontal="center"/>
      <protection locked="0"/>
    </xf>
    <xf numFmtId="170" fontId="4" fillId="25" borderId="46" xfId="45" applyFont="1" applyFill="1" applyBorder="1" applyAlignment="1" applyProtection="1">
      <alignment horizontal="center"/>
      <protection locked="0"/>
    </xf>
    <xf numFmtId="170" fontId="4" fillId="25" borderId="47" xfId="45" applyFont="1" applyFill="1" applyBorder="1" applyAlignment="1" applyProtection="1">
      <alignment horizontal="center"/>
      <protection locked="0"/>
    </xf>
    <xf numFmtId="0" fontId="4" fillId="26" borderId="0" xfId="0" applyFont="1" applyFill="1" applyBorder="1" applyAlignment="1" applyProtection="1">
      <alignment horizontal="center"/>
      <protection hidden="1"/>
    </xf>
    <xf numFmtId="0" fontId="4" fillId="26" borderId="15" xfId="0" applyFont="1" applyFill="1" applyBorder="1" applyAlignment="1" applyProtection="1">
      <alignment horizontal="center"/>
      <protection hidden="1"/>
    </xf>
    <xf numFmtId="0" fontId="15" fillId="28" borderId="27" xfId="0" applyFont="1" applyFill="1" applyBorder="1" applyAlignment="1" applyProtection="1">
      <alignment horizontal="right" indent="1"/>
      <protection hidden="1"/>
    </xf>
    <xf numFmtId="0" fontId="4" fillId="26" borderId="14" xfId="0" applyFont="1" applyFill="1" applyBorder="1" applyAlignment="1" applyProtection="1">
      <alignment horizontal="center"/>
      <protection hidden="1"/>
    </xf>
    <xf numFmtId="0" fontId="4" fillId="26" borderId="0" xfId="0" applyFont="1" applyFill="1" applyAlignment="1" applyProtection="1">
      <alignment/>
      <protection hidden="1"/>
    </xf>
    <xf numFmtId="0" fontId="15" fillId="29" borderId="29" xfId="0" applyFont="1" applyFill="1" applyBorder="1" applyAlignment="1" applyProtection="1">
      <alignment horizontal="right" indent="1"/>
      <protection hidden="1"/>
    </xf>
    <xf numFmtId="0" fontId="14" fillId="28" borderId="50" xfId="0" applyFont="1" applyFill="1" applyBorder="1" applyAlignment="1" applyProtection="1">
      <alignment horizontal="center" vertical="center"/>
      <protection hidden="1"/>
    </xf>
    <xf numFmtId="0" fontId="14" fillId="28" borderId="51" xfId="0" applyFont="1" applyFill="1" applyBorder="1" applyAlignment="1" applyProtection="1">
      <alignment horizontal="center" vertical="center"/>
      <protection hidden="1"/>
    </xf>
    <xf numFmtId="0" fontId="14" fillId="28" borderId="52" xfId="0" applyFont="1" applyFill="1" applyBorder="1" applyAlignment="1" applyProtection="1">
      <alignment horizontal="center" vertical="center"/>
      <protection hidden="1"/>
    </xf>
    <xf numFmtId="0" fontId="11" fillId="26" borderId="14" xfId="0" applyFont="1" applyFill="1" applyBorder="1" applyAlignment="1" applyProtection="1">
      <alignment horizontal="center"/>
      <protection hidden="1"/>
    </xf>
    <xf numFmtId="0" fontId="11" fillId="26" borderId="0" xfId="0" applyFont="1" applyFill="1" applyBorder="1" applyAlignment="1" applyProtection="1">
      <alignment horizontal="center"/>
      <protection hidden="1"/>
    </xf>
    <xf numFmtId="0" fontId="11" fillId="26" borderId="15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8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8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rgb="FF008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6"/>
  <sheetViews>
    <sheetView showGridLines="0" tabSelected="1" zoomScalePageLayoutView="0" workbookViewId="0" topLeftCell="H1">
      <selection activeCell="R1" sqref="R1:IV16384"/>
    </sheetView>
  </sheetViews>
  <sheetFormatPr defaultColWidth="0" defaultRowHeight="13.5" zeroHeight="1"/>
  <cols>
    <col min="1" max="1" width="1.7109375" style="5" customWidth="1"/>
    <col min="2" max="2" width="0.85546875" style="5" customWidth="1"/>
    <col min="3" max="3" width="9.140625" style="23" customWidth="1"/>
    <col min="4" max="4" width="0.85546875" style="23" customWidth="1"/>
    <col min="5" max="5" width="2.140625" style="24" customWidth="1"/>
    <col min="6" max="6" width="0.85546875" style="23" hidden="1" customWidth="1"/>
    <col min="7" max="7" width="0.85546875" style="23" customWidth="1"/>
    <col min="8" max="9" width="9.140625" style="23" customWidth="1"/>
    <col min="10" max="10" width="1.421875" style="23" customWidth="1"/>
    <col min="11" max="11" width="10.7109375" style="23" customWidth="1"/>
    <col min="12" max="12" width="12.7109375" style="23" customWidth="1"/>
    <col min="13" max="13" width="0.85546875" style="23" customWidth="1"/>
    <col min="14" max="14" width="12.7109375" style="5" customWidth="1"/>
    <col min="15" max="15" width="10.7109375" style="5" customWidth="1"/>
    <col min="16" max="16" width="0.85546875" style="5" customWidth="1"/>
    <col min="17" max="17" width="1.7109375" style="5" customWidth="1"/>
    <col min="18" max="18" width="9.28125" style="5" hidden="1" customWidth="1"/>
    <col min="19" max="19" width="4.57421875" style="5" hidden="1" customWidth="1"/>
    <col min="20" max="21" width="2.00390625" style="5" hidden="1" customWidth="1"/>
    <col min="22" max="22" width="8.140625" style="5" hidden="1" customWidth="1"/>
    <col min="23" max="16384" width="9.28125" style="5" hidden="1" customWidth="1"/>
  </cols>
  <sheetData>
    <row r="1" spans="3:15" ht="18" customHeight="1">
      <c r="C1" s="117" t="s">
        <v>12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3:15" ht="14.25" thickBot="1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6" ht="4.5" customHeight="1" thickBot="1">
      <c r="B3" s="6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9"/>
      <c r="P3" s="10"/>
    </row>
    <row r="4" spans="2:16" ht="14.25" thickBot="1">
      <c r="B4" s="11"/>
      <c r="C4" s="12" t="s">
        <v>7</v>
      </c>
      <c r="D4" s="12"/>
      <c r="E4" s="13"/>
      <c r="F4" s="12"/>
      <c r="G4" s="12"/>
      <c r="H4" s="113"/>
      <c r="I4" s="114"/>
      <c r="J4" s="114"/>
      <c r="K4" s="114"/>
      <c r="L4" s="114"/>
      <c r="M4" s="114"/>
      <c r="N4" s="114"/>
      <c r="O4" s="115"/>
      <c r="P4" s="14"/>
    </row>
    <row r="5" spans="2:16" ht="4.5" customHeight="1" thickBot="1">
      <c r="B5" s="11"/>
      <c r="C5" s="12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  <c r="O5" s="15"/>
      <c r="P5" s="14"/>
    </row>
    <row r="6" spans="2:16" ht="14.25" thickBot="1">
      <c r="B6" s="11"/>
      <c r="C6" s="125" t="s">
        <v>5</v>
      </c>
      <c r="D6" s="125"/>
      <c r="E6" s="125"/>
      <c r="F6" s="125"/>
      <c r="G6" s="125"/>
      <c r="H6" s="126"/>
      <c r="I6" s="122">
        <v>1000</v>
      </c>
      <c r="J6" s="123"/>
      <c r="K6" s="124"/>
      <c r="L6" s="128" t="s">
        <v>21</v>
      </c>
      <c r="M6" s="129"/>
      <c r="N6" s="129"/>
      <c r="O6" s="16">
        <f>ROUND(I6/K8,2)</f>
        <v>4.55</v>
      </c>
      <c r="P6" s="14"/>
    </row>
    <row r="7" spans="2:16" ht="4.5" customHeight="1" thickBot="1">
      <c r="B7" s="11"/>
      <c r="C7" s="12"/>
      <c r="D7" s="12"/>
      <c r="E7" s="12"/>
      <c r="F7" s="12"/>
      <c r="G7" s="12"/>
      <c r="H7" s="12"/>
      <c r="I7" s="17"/>
      <c r="J7" s="17"/>
      <c r="K7" s="17"/>
      <c r="L7" s="12"/>
      <c r="M7" s="12"/>
      <c r="N7" s="16"/>
      <c r="O7" s="15"/>
      <c r="P7" s="14"/>
    </row>
    <row r="8" spans="2:16" ht="14.25" thickBot="1">
      <c r="B8" s="11"/>
      <c r="C8" s="125" t="s">
        <v>4</v>
      </c>
      <c r="D8" s="125"/>
      <c r="E8" s="125"/>
      <c r="F8" s="125"/>
      <c r="G8" s="125"/>
      <c r="H8" s="125"/>
      <c r="I8" s="125"/>
      <c r="J8" s="12"/>
      <c r="K8" s="2">
        <v>220</v>
      </c>
      <c r="L8" s="128" t="s">
        <v>13</v>
      </c>
      <c r="M8" s="125"/>
      <c r="N8" s="126"/>
      <c r="O8" s="1">
        <v>0.5</v>
      </c>
      <c r="P8" s="14"/>
    </row>
    <row r="9" spans="2:16" ht="4.5" customHeight="1" thickBo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8"/>
      <c r="O9" s="15"/>
      <c r="P9" s="14"/>
    </row>
    <row r="10" spans="2:19" ht="14.25" thickBot="1">
      <c r="B10" s="11"/>
      <c r="C10" s="125" t="s">
        <v>22</v>
      </c>
      <c r="D10" s="125"/>
      <c r="E10" s="125"/>
      <c r="F10" s="125"/>
      <c r="G10" s="125"/>
      <c r="H10" s="125"/>
      <c r="I10" s="125"/>
      <c r="J10" s="12"/>
      <c r="K10" s="3">
        <v>0.5</v>
      </c>
      <c r="L10" s="128" t="s">
        <v>14</v>
      </c>
      <c r="M10" s="125"/>
      <c r="N10" s="126"/>
      <c r="O10" s="1">
        <v>1</v>
      </c>
      <c r="P10" s="14"/>
      <c r="S10" s="72"/>
    </row>
    <row r="11" spans="2:16" ht="4.5" customHeight="1" thickBo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</row>
    <row r="12" spans="2:19" ht="14.25" thickBot="1">
      <c r="B12" s="11"/>
      <c r="C12" s="125" t="s">
        <v>23</v>
      </c>
      <c r="D12" s="125"/>
      <c r="E12" s="125"/>
      <c r="F12" s="125"/>
      <c r="G12" s="125"/>
      <c r="H12" s="125"/>
      <c r="I12" s="125"/>
      <c r="J12" s="12"/>
      <c r="K12" s="3">
        <v>0.5</v>
      </c>
      <c r="L12" s="134" t="s">
        <v>18</v>
      </c>
      <c r="M12" s="135"/>
      <c r="N12" s="136"/>
      <c r="O12" s="4">
        <v>0.16666666666666666</v>
      </c>
      <c r="P12" s="14"/>
      <c r="S12" s="71"/>
    </row>
    <row r="13" spans="2:16" ht="4.5" customHeight="1" thickBo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2"/>
    </row>
    <row r="14" spans="12:14" ht="14.25" thickBot="1">
      <c r="L14" s="111">
        <f>J19/0.8717</f>
        <v>0.5257925127174012</v>
      </c>
      <c r="N14" s="112">
        <f>J19*24*1.142857*0.2*O6*1.142857</f>
        <v>13.074282445783675</v>
      </c>
    </row>
    <row r="15" spans="2:16" ht="4.5" customHeight="1">
      <c r="B15" s="25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8"/>
      <c r="O15" s="28"/>
      <c r="P15" s="29"/>
    </row>
    <row r="16" spans="2:19" ht="13.5">
      <c r="B16" s="30"/>
      <c r="C16" s="31" t="s">
        <v>3</v>
      </c>
      <c r="D16" s="32"/>
      <c r="E16" s="100" t="s">
        <v>10</v>
      </c>
      <c r="F16" s="32"/>
      <c r="G16" s="32"/>
      <c r="H16" s="92" t="s">
        <v>0</v>
      </c>
      <c r="I16" s="93" t="s">
        <v>1</v>
      </c>
      <c r="J16" s="33"/>
      <c r="K16" s="120" t="s">
        <v>2</v>
      </c>
      <c r="L16" s="121"/>
      <c r="M16" s="90"/>
      <c r="N16" s="88" t="s">
        <v>6</v>
      </c>
      <c r="O16" s="89" t="s">
        <v>15</v>
      </c>
      <c r="P16" s="34"/>
      <c r="S16" s="87">
        <f>J17</f>
        <v>0</v>
      </c>
    </row>
    <row r="17" spans="2:19" ht="13.5">
      <c r="B17" s="30"/>
      <c r="C17" s="35">
        <v>40422</v>
      </c>
      <c r="D17" s="36">
        <f>IF(C17="",0,IF(WEEKDAY(C17,1)&lt;&gt;1,0,1))</f>
        <v>0</v>
      </c>
      <c r="E17" s="101"/>
      <c r="F17" s="37">
        <f>IF(E17="X",1,0)</f>
        <v>0</v>
      </c>
      <c r="G17" s="38"/>
      <c r="H17" s="94"/>
      <c r="I17" s="95"/>
      <c r="J17" s="91">
        <f aca="true" t="shared" si="0" ref="J17:J22">IF(OR(I17="",H17+I17=0),0,IF(AND(I17&gt;H17,I17&gt;TIME(22,0,0)),(I17-TIME(22,,)),IF(I17&lt;=H17,((I17+(C17+1))-(C17+TIME(22,0,0))),0)))</f>
        <v>0</v>
      </c>
      <c r="K17" s="109">
        <f>IF(I17="",0,IF(E17&lt;&gt;"",IF(I17&gt;H17,(I17-H17)+(J17*0.142857),(I17+(C17+1))-(H17+C17)+(J17*0.142857)),ABS(IF(I17&gt;H17,(I17-H17)+(J17*0.142857),(I17+(C17+1))-(H17+C17))-VLOOKUP(WEEKDAY(C17,1),$T$20:$V$23,3,TRUE))))</f>
        <v>0</v>
      </c>
      <c r="L17" s="104">
        <f>IF(I17="","",IF(I17+H17=0,"Desconto",IF(OR(WEEKDAY(C17,1)=1,E17&lt;&gt;""),"H/E",IF(VLOOKUP(WEEKDAY(C17,1),$T$20:$V$23,3,TRUE)&lt;IF(I17&gt;H17,I17-H17,((C17+1)+I17)-(C17+H17))+IF(J17=0,0,J17*0.14285),"H/E",IF(VLOOKUP(WEEKDAY(C17,1),$T$20:$V$23,3,TRUE)&gt;IF(I17&gt;H17,I17-H17,((C17+1)+I17)-(C17+H17))+IF(J17=0,0,J17*0.14285),"Desconto","Normal")))))</f>
      </c>
      <c r="M17" s="40"/>
      <c r="N17" s="41">
        <f>IF(L17="h/e",IF(OR(WEEKDAY(C17,1)=1,E17&lt;&gt;""),K17*24*$O$6*($O$10+1),K17*24*$O$6*($O$8+1)),IF(L17="desconto",K17*24*$O$6*-1,0))</f>
        <v>0</v>
      </c>
      <c r="O17" s="42">
        <f>J17*24*1.142857*$O$6*0.2</f>
        <v>0</v>
      </c>
      <c r="P17" s="34"/>
      <c r="S17" s="87"/>
    </row>
    <row r="18" spans="2:19" ht="13.5">
      <c r="B18" s="30"/>
      <c r="C18" s="43">
        <f>C17+1</f>
        <v>40423</v>
      </c>
      <c r="D18" s="36">
        <f aca="true" t="shared" si="1" ref="D18:D47">IF(C18="",0,IF(WEEKDAY(C18,1)&lt;&gt;1,0,1))</f>
        <v>0</v>
      </c>
      <c r="E18" s="102"/>
      <c r="F18" s="37">
        <f aca="true" t="shared" si="2" ref="F18:F47">IF(E18="X",1,0)</f>
        <v>0</v>
      </c>
      <c r="G18" s="38"/>
      <c r="H18" s="96">
        <v>0.375</v>
      </c>
      <c r="I18" s="97">
        <v>0.8333333333333334</v>
      </c>
      <c r="J18" s="91">
        <f t="shared" si="0"/>
        <v>0</v>
      </c>
      <c r="K18" s="109">
        <f>IF(I18="",0,IF(E18&lt;&gt;"",IF(I18&gt;H18,(I18-H18)+(J18*0.142857),(I18+(C18+1))-(H18+C18)+(J18*0.142857)),ABS(IF(I18&gt;H18,(I18-H18)+(J18*0.142857),(I18+(C18+1))-(H18+C18))-VLOOKUP(WEEKDAY(C18,1),$T$20:$V$23,3,TRUE))))</f>
        <v>0.04166666666666663</v>
      </c>
      <c r="L18" s="39" t="str">
        <f aca="true" t="shared" si="3" ref="L18:L47">IF(I18="","",IF(I18+H18=0,"Desconto",IF(OR(WEEKDAY(C18,1)=1,E18&lt;&gt;""),"H/E",IF(VLOOKUP(WEEKDAY(C18,1),$T$20:$V$23,3,TRUE)&lt;IF(I18&gt;H18,I18-H18,((C18+1)+I18)-(C18+H18))+IF(J18=0,0,J18*0.14285),"H/E",IF(VLOOKUP(WEEKDAY(C18,1),$T$20:$V$23,3,TRUE)&gt;IF(I18&gt;H18,I18-H18,((C18+1)+I18)-(C18+H18))+IF(J18=0,0,J18*0.14285),"Desconto","Normal")))))</f>
        <v>Desconto</v>
      </c>
      <c r="M18" s="40"/>
      <c r="N18" s="41">
        <f aca="true" t="shared" si="4" ref="N18:N47">IF(L18="h/e",IF(OR(WEEKDAY(C18,1)=1,E18&lt;&gt;""),K18*24*$O$6*($O$10+1),K18*24*$O$6*($O$8+1)),IF(L18="desconto",K18*24*$O$6*-1,0))</f>
        <v>-4.549999999999995</v>
      </c>
      <c r="O18" s="42">
        <f aca="true" t="shared" si="5" ref="O18:O47">J18*24*1.142857*$O$6*0.2</f>
        <v>0</v>
      </c>
      <c r="P18" s="44"/>
      <c r="R18" s="72"/>
      <c r="S18" s="87"/>
    </row>
    <row r="19" spans="2:19" ht="13.5">
      <c r="B19" s="30"/>
      <c r="C19" s="45">
        <f aca="true" t="shared" si="6" ref="C19:C44">C18+1</f>
        <v>40424</v>
      </c>
      <c r="D19" s="36">
        <f t="shared" si="1"/>
        <v>0</v>
      </c>
      <c r="E19" s="102"/>
      <c r="F19" s="37">
        <f t="shared" si="2"/>
        <v>0</v>
      </c>
      <c r="G19" s="38"/>
      <c r="H19" s="96">
        <v>0.875</v>
      </c>
      <c r="I19" s="97">
        <v>0.375</v>
      </c>
      <c r="J19" s="91">
        <f t="shared" si="0"/>
        <v>0.45833333333575865</v>
      </c>
      <c r="K19" s="109">
        <f aca="true" t="shared" si="7" ref="K19:K47">IF(I19="",0,IF(E19&lt;&gt;"",IF(I19&gt;H19,(I19-H19)+(J19*0.142857),(I19+(C19+1))-(H19+C19)+(J19*0.142857)),ABS(IF(I19&gt;H19,(I19-H19)+(J19*0.142857),(I19+(C19+1))-(H19+C19))-VLOOKUP(WEEKDAY(C19,1),$T$20:$V$23,3,TRUE))))</f>
        <v>0</v>
      </c>
      <c r="L19" s="39" t="str">
        <f t="shared" si="3"/>
        <v>H/E</v>
      </c>
      <c r="M19" s="40"/>
      <c r="N19" s="41">
        <f t="shared" si="4"/>
        <v>0</v>
      </c>
      <c r="O19" s="42">
        <f t="shared" si="5"/>
        <v>11.439998570060537</v>
      </c>
      <c r="P19" s="34"/>
      <c r="R19" s="72"/>
      <c r="S19" s="87"/>
    </row>
    <row r="20" spans="2:22" ht="13.5">
      <c r="B20" s="30"/>
      <c r="C20" s="45">
        <f t="shared" si="6"/>
        <v>40425</v>
      </c>
      <c r="D20" s="36">
        <f t="shared" si="1"/>
        <v>0</v>
      </c>
      <c r="E20" s="102"/>
      <c r="F20" s="37">
        <f t="shared" si="2"/>
        <v>0</v>
      </c>
      <c r="G20" s="38"/>
      <c r="H20" s="96">
        <v>0.4166666666666667</v>
      </c>
      <c r="I20" s="97">
        <v>0.6666666666666666</v>
      </c>
      <c r="J20" s="91">
        <f t="shared" si="0"/>
        <v>0</v>
      </c>
      <c r="K20" s="109">
        <f t="shared" si="7"/>
        <v>0.08333333333333329</v>
      </c>
      <c r="L20" s="39" t="str">
        <f t="shared" si="3"/>
        <v>H/E</v>
      </c>
      <c r="M20" s="40"/>
      <c r="N20" s="41">
        <f t="shared" si="4"/>
        <v>13.649999999999991</v>
      </c>
      <c r="O20" s="42">
        <f t="shared" si="5"/>
        <v>0</v>
      </c>
      <c r="P20" s="34"/>
      <c r="R20" s="72"/>
      <c r="S20" s="87"/>
      <c r="T20" s="5">
        <v>1</v>
      </c>
      <c r="U20" s="5">
        <v>1</v>
      </c>
      <c r="V20" s="46">
        <v>0</v>
      </c>
    </row>
    <row r="21" spans="2:22" ht="13.5">
      <c r="B21" s="30"/>
      <c r="C21" s="45">
        <f t="shared" si="6"/>
        <v>40426</v>
      </c>
      <c r="D21" s="36">
        <f t="shared" si="1"/>
        <v>1</v>
      </c>
      <c r="E21" s="102"/>
      <c r="F21" s="37">
        <f t="shared" si="2"/>
        <v>0</v>
      </c>
      <c r="G21" s="38"/>
      <c r="H21" s="96">
        <v>0.4166666666666667</v>
      </c>
      <c r="I21" s="97">
        <v>0.6666666666666666</v>
      </c>
      <c r="J21" s="91">
        <f t="shared" si="0"/>
        <v>0</v>
      </c>
      <c r="K21" s="109">
        <f t="shared" si="7"/>
        <v>0.24999999999999994</v>
      </c>
      <c r="L21" s="39" t="str">
        <f t="shared" si="3"/>
        <v>H/E</v>
      </c>
      <c r="M21" s="40"/>
      <c r="N21" s="41">
        <f t="shared" si="4"/>
        <v>54.59999999999998</v>
      </c>
      <c r="O21" s="42">
        <f t="shared" si="5"/>
        <v>0</v>
      </c>
      <c r="P21" s="34"/>
      <c r="R21" s="72"/>
      <c r="S21" s="87"/>
      <c r="T21" s="5">
        <v>2</v>
      </c>
      <c r="U21" s="5">
        <v>5</v>
      </c>
      <c r="V21" s="46">
        <f>K10</f>
        <v>0.5</v>
      </c>
    </row>
    <row r="22" spans="2:22" ht="13.5">
      <c r="B22" s="30"/>
      <c r="C22" s="45">
        <f t="shared" si="6"/>
        <v>40427</v>
      </c>
      <c r="D22" s="36">
        <f t="shared" si="1"/>
        <v>0</v>
      </c>
      <c r="E22" s="102"/>
      <c r="F22" s="37">
        <f t="shared" si="2"/>
        <v>0</v>
      </c>
      <c r="G22" s="38"/>
      <c r="H22" s="96"/>
      <c r="I22" s="97"/>
      <c r="J22" s="91">
        <f t="shared" si="0"/>
        <v>0</v>
      </c>
      <c r="K22" s="109">
        <f t="shared" si="7"/>
        <v>0</v>
      </c>
      <c r="L22" s="39">
        <f t="shared" si="3"/>
      </c>
      <c r="M22" s="40"/>
      <c r="N22" s="41">
        <f t="shared" si="4"/>
        <v>0</v>
      </c>
      <c r="O22" s="42">
        <f t="shared" si="5"/>
        <v>0</v>
      </c>
      <c r="P22" s="34"/>
      <c r="S22" s="87"/>
      <c r="T22" s="5">
        <v>6</v>
      </c>
      <c r="U22" s="5">
        <v>6</v>
      </c>
      <c r="V22" s="46">
        <f>K12</f>
        <v>0.5</v>
      </c>
    </row>
    <row r="23" spans="2:22" ht="13.5">
      <c r="B23" s="30"/>
      <c r="C23" s="45">
        <f t="shared" si="6"/>
        <v>40428</v>
      </c>
      <c r="D23" s="36">
        <f t="shared" si="1"/>
        <v>0</v>
      </c>
      <c r="E23" s="102"/>
      <c r="F23" s="37">
        <f t="shared" si="2"/>
        <v>0</v>
      </c>
      <c r="G23" s="38"/>
      <c r="H23" s="96"/>
      <c r="I23" s="97"/>
      <c r="J23" s="91">
        <f>IF(OR(I23="",H23+I23=0),0,IF(AND(I23&gt;H23,I23&gt;TIME(22,0,0)),(I23-TIME(22,,)),IF(I23&lt;=H23,((I23+(C23+1))-(C23+TIME(22,0,0))),0)))</f>
        <v>0</v>
      </c>
      <c r="K23" s="109">
        <f t="shared" si="7"/>
        <v>0</v>
      </c>
      <c r="L23" s="39">
        <f t="shared" si="3"/>
      </c>
      <c r="M23" s="40"/>
      <c r="N23" s="41">
        <f t="shared" si="4"/>
        <v>0</v>
      </c>
      <c r="O23" s="42">
        <f t="shared" si="5"/>
        <v>0</v>
      </c>
      <c r="P23" s="34"/>
      <c r="S23" s="87"/>
      <c r="T23" s="5">
        <v>7</v>
      </c>
      <c r="U23" s="5">
        <v>7</v>
      </c>
      <c r="V23" s="46">
        <f>O12</f>
        <v>0.16666666666666666</v>
      </c>
    </row>
    <row r="24" spans="2:19" ht="13.5">
      <c r="B24" s="30"/>
      <c r="C24" s="45">
        <f t="shared" si="6"/>
        <v>40429</v>
      </c>
      <c r="D24" s="36">
        <f t="shared" si="1"/>
        <v>0</v>
      </c>
      <c r="E24" s="102"/>
      <c r="F24" s="37">
        <f t="shared" si="2"/>
        <v>0</v>
      </c>
      <c r="G24" s="38"/>
      <c r="H24" s="96"/>
      <c r="I24" s="97"/>
      <c r="J24" s="91">
        <f aca="true" t="shared" si="8" ref="J24:J47">IF(OR(I24="",H24+I24=0),0,IF(AND(I24&gt;H24,I24&gt;TIME(22,0,0)),(I24-TIME(22,,)),IF(I24&lt;=H24,((I24+(C24+1))-(C24+TIME(22,0,0))),0)))</f>
        <v>0</v>
      </c>
      <c r="K24" s="109">
        <f t="shared" si="7"/>
        <v>0</v>
      </c>
      <c r="L24" s="39">
        <f t="shared" si="3"/>
      </c>
      <c r="M24" s="40"/>
      <c r="N24" s="41">
        <f t="shared" si="4"/>
        <v>0</v>
      </c>
      <c r="O24" s="42">
        <f t="shared" si="5"/>
        <v>0</v>
      </c>
      <c r="P24" s="34"/>
      <c r="S24" s="87"/>
    </row>
    <row r="25" spans="2:19" ht="13.5">
      <c r="B25" s="30"/>
      <c r="C25" s="45">
        <f t="shared" si="6"/>
        <v>40430</v>
      </c>
      <c r="D25" s="36">
        <f t="shared" si="1"/>
        <v>0</v>
      </c>
      <c r="E25" s="102"/>
      <c r="F25" s="37">
        <f t="shared" si="2"/>
        <v>0</v>
      </c>
      <c r="G25" s="38"/>
      <c r="H25" s="96"/>
      <c r="I25" s="97"/>
      <c r="J25" s="91">
        <f t="shared" si="8"/>
        <v>0</v>
      </c>
      <c r="K25" s="109">
        <f t="shared" si="7"/>
        <v>0</v>
      </c>
      <c r="L25" s="39">
        <f t="shared" si="3"/>
      </c>
      <c r="M25" s="40"/>
      <c r="N25" s="41">
        <f t="shared" si="4"/>
        <v>0</v>
      </c>
      <c r="O25" s="42">
        <f t="shared" si="5"/>
        <v>0</v>
      </c>
      <c r="P25" s="34"/>
      <c r="S25" s="87"/>
    </row>
    <row r="26" spans="2:19" ht="13.5">
      <c r="B26" s="30"/>
      <c r="C26" s="45">
        <f t="shared" si="6"/>
        <v>40431</v>
      </c>
      <c r="D26" s="36">
        <f t="shared" si="1"/>
        <v>0</v>
      </c>
      <c r="E26" s="102"/>
      <c r="F26" s="37">
        <f t="shared" si="2"/>
        <v>0</v>
      </c>
      <c r="G26" s="38"/>
      <c r="H26" s="96"/>
      <c r="I26" s="97"/>
      <c r="J26" s="91">
        <f t="shared" si="8"/>
        <v>0</v>
      </c>
      <c r="K26" s="109">
        <f t="shared" si="7"/>
        <v>0</v>
      </c>
      <c r="L26" s="39">
        <f t="shared" si="3"/>
      </c>
      <c r="M26" s="40"/>
      <c r="N26" s="41">
        <f t="shared" si="4"/>
        <v>0</v>
      </c>
      <c r="O26" s="42">
        <f t="shared" si="5"/>
        <v>0</v>
      </c>
      <c r="P26" s="34"/>
      <c r="S26" s="87"/>
    </row>
    <row r="27" spans="2:19" ht="13.5">
      <c r="B27" s="30"/>
      <c r="C27" s="45">
        <f t="shared" si="6"/>
        <v>40432</v>
      </c>
      <c r="D27" s="36">
        <f t="shared" si="1"/>
        <v>0</v>
      </c>
      <c r="E27" s="102"/>
      <c r="F27" s="37">
        <f t="shared" si="2"/>
        <v>0</v>
      </c>
      <c r="G27" s="38"/>
      <c r="H27" s="96"/>
      <c r="I27" s="97"/>
      <c r="J27" s="91">
        <f t="shared" si="8"/>
        <v>0</v>
      </c>
      <c r="K27" s="109">
        <f t="shared" si="7"/>
        <v>0</v>
      </c>
      <c r="L27" s="39">
        <f t="shared" si="3"/>
      </c>
      <c r="M27" s="40"/>
      <c r="N27" s="41">
        <f t="shared" si="4"/>
        <v>0</v>
      </c>
      <c r="O27" s="42">
        <f t="shared" si="5"/>
        <v>0</v>
      </c>
      <c r="P27" s="34"/>
      <c r="S27" s="87"/>
    </row>
    <row r="28" spans="2:19" ht="13.5">
      <c r="B28" s="30"/>
      <c r="C28" s="45">
        <f t="shared" si="6"/>
        <v>40433</v>
      </c>
      <c r="D28" s="36">
        <f t="shared" si="1"/>
        <v>1</v>
      </c>
      <c r="E28" s="102"/>
      <c r="F28" s="37">
        <f t="shared" si="2"/>
        <v>0</v>
      </c>
      <c r="G28" s="38"/>
      <c r="H28" s="96"/>
      <c r="I28" s="97"/>
      <c r="J28" s="91">
        <f t="shared" si="8"/>
        <v>0</v>
      </c>
      <c r="K28" s="109">
        <f t="shared" si="7"/>
        <v>0</v>
      </c>
      <c r="L28" s="39">
        <f t="shared" si="3"/>
      </c>
      <c r="M28" s="40"/>
      <c r="N28" s="41">
        <f t="shared" si="4"/>
        <v>0</v>
      </c>
      <c r="O28" s="42">
        <f t="shared" si="5"/>
        <v>0</v>
      </c>
      <c r="P28" s="34"/>
      <c r="S28" s="87"/>
    </row>
    <row r="29" spans="2:19" ht="13.5">
      <c r="B29" s="30"/>
      <c r="C29" s="45">
        <f t="shared" si="6"/>
        <v>40434</v>
      </c>
      <c r="D29" s="36">
        <f t="shared" si="1"/>
        <v>0</v>
      </c>
      <c r="E29" s="102"/>
      <c r="F29" s="37">
        <f t="shared" si="2"/>
        <v>0</v>
      </c>
      <c r="G29" s="38"/>
      <c r="H29" s="96"/>
      <c r="I29" s="97"/>
      <c r="J29" s="91">
        <f t="shared" si="8"/>
        <v>0</v>
      </c>
      <c r="K29" s="109">
        <f t="shared" si="7"/>
        <v>0</v>
      </c>
      <c r="L29" s="39">
        <f t="shared" si="3"/>
      </c>
      <c r="M29" s="40"/>
      <c r="N29" s="41">
        <f t="shared" si="4"/>
        <v>0</v>
      </c>
      <c r="O29" s="42">
        <f t="shared" si="5"/>
        <v>0</v>
      </c>
      <c r="P29" s="34"/>
      <c r="S29" s="87"/>
    </row>
    <row r="30" spans="2:19" ht="13.5">
      <c r="B30" s="30"/>
      <c r="C30" s="45">
        <f t="shared" si="6"/>
        <v>40435</v>
      </c>
      <c r="D30" s="36">
        <f t="shared" si="1"/>
        <v>0</v>
      </c>
      <c r="E30" s="102"/>
      <c r="F30" s="37">
        <f t="shared" si="2"/>
        <v>0</v>
      </c>
      <c r="G30" s="38"/>
      <c r="H30" s="96"/>
      <c r="I30" s="97"/>
      <c r="J30" s="91">
        <f t="shared" si="8"/>
        <v>0</v>
      </c>
      <c r="K30" s="109">
        <f t="shared" si="7"/>
        <v>0</v>
      </c>
      <c r="L30" s="39">
        <f t="shared" si="3"/>
      </c>
      <c r="M30" s="40"/>
      <c r="N30" s="41">
        <f t="shared" si="4"/>
        <v>0</v>
      </c>
      <c r="O30" s="42">
        <f t="shared" si="5"/>
        <v>0</v>
      </c>
      <c r="P30" s="34"/>
      <c r="S30" s="87"/>
    </row>
    <row r="31" spans="2:19" ht="13.5">
      <c r="B31" s="30"/>
      <c r="C31" s="45">
        <f t="shared" si="6"/>
        <v>40436</v>
      </c>
      <c r="D31" s="36">
        <f t="shared" si="1"/>
        <v>0</v>
      </c>
      <c r="E31" s="102"/>
      <c r="F31" s="37">
        <f t="shared" si="2"/>
        <v>0</v>
      </c>
      <c r="G31" s="38"/>
      <c r="H31" s="96"/>
      <c r="I31" s="97"/>
      <c r="J31" s="91">
        <f t="shared" si="8"/>
        <v>0</v>
      </c>
      <c r="K31" s="109">
        <f t="shared" si="7"/>
        <v>0</v>
      </c>
      <c r="L31" s="39">
        <f t="shared" si="3"/>
      </c>
      <c r="M31" s="40"/>
      <c r="N31" s="41">
        <f t="shared" si="4"/>
        <v>0</v>
      </c>
      <c r="O31" s="42">
        <f t="shared" si="5"/>
        <v>0</v>
      </c>
      <c r="P31" s="34"/>
      <c r="S31" s="87"/>
    </row>
    <row r="32" spans="2:19" ht="13.5">
      <c r="B32" s="30"/>
      <c r="C32" s="45">
        <f t="shared" si="6"/>
        <v>40437</v>
      </c>
      <c r="D32" s="36">
        <f t="shared" si="1"/>
        <v>0</v>
      </c>
      <c r="E32" s="102"/>
      <c r="F32" s="37">
        <f t="shared" si="2"/>
        <v>0</v>
      </c>
      <c r="G32" s="38"/>
      <c r="H32" s="96"/>
      <c r="I32" s="97"/>
      <c r="J32" s="91">
        <f t="shared" si="8"/>
        <v>0</v>
      </c>
      <c r="K32" s="109">
        <f t="shared" si="7"/>
        <v>0</v>
      </c>
      <c r="L32" s="39">
        <f t="shared" si="3"/>
      </c>
      <c r="M32" s="40"/>
      <c r="N32" s="41">
        <f t="shared" si="4"/>
        <v>0</v>
      </c>
      <c r="O32" s="42">
        <f t="shared" si="5"/>
        <v>0</v>
      </c>
      <c r="P32" s="34"/>
      <c r="S32" s="87"/>
    </row>
    <row r="33" spans="2:19" ht="13.5">
      <c r="B33" s="30"/>
      <c r="C33" s="45">
        <f t="shared" si="6"/>
        <v>40438</v>
      </c>
      <c r="D33" s="36">
        <f t="shared" si="1"/>
        <v>0</v>
      </c>
      <c r="E33" s="102"/>
      <c r="F33" s="37">
        <f t="shared" si="2"/>
        <v>0</v>
      </c>
      <c r="G33" s="38"/>
      <c r="H33" s="96"/>
      <c r="I33" s="97"/>
      <c r="J33" s="91">
        <f t="shared" si="8"/>
        <v>0</v>
      </c>
      <c r="K33" s="109">
        <f t="shared" si="7"/>
        <v>0</v>
      </c>
      <c r="L33" s="39">
        <f t="shared" si="3"/>
      </c>
      <c r="M33" s="40"/>
      <c r="N33" s="41">
        <f t="shared" si="4"/>
        <v>0</v>
      </c>
      <c r="O33" s="42">
        <f t="shared" si="5"/>
        <v>0</v>
      </c>
      <c r="P33" s="34"/>
      <c r="S33" s="87"/>
    </row>
    <row r="34" spans="2:19" ht="13.5">
      <c r="B34" s="30"/>
      <c r="C34" s="45">
        <f t="shared" si="6"/>
        <v>40439</v>
      </c>
      <c r="D34" s="36">
        <f t="shared" si="1"/>
        <v>0</v>
      </c>
      <c r="E34" s="102"/>
      <c r="F34" s="37">
        <f t="shared" si="2"/>
        <v>0</v>
      </c>
      <c r="G34" s="38"/>
      <c r="H34" s="96"/>
      <c r="I34" s="97"/>
      <c r="J34" s="91">
        <f t="shared" si="8"/>
        <v>0</v>
      </c>
      <c r="K34" s="109">
        <f t="shared" si="7"/>
        <v>0</v>
      </c>
      <c r="L34" s="39">
        <f t="shared" si="3"/>
      </c>
      <c r="M34" s="40"/>
      <c r="N34" s="41">
        <f t="shared" si="4"/>
        <v>0</v>
      </c>
      <c r="O34" s="42">
        <f t="shared" si="5"/>
        <v>0</v>
      </c>
      <c r="P34" s="34"/>
      <c r="S34" s="87"/>
    </row>
    <row r="35" spans="2:19" ht="13.5">
      <c r="B35" s="30"/>
      <c r="C35" s="45">
        <f t="shared" si="6"/>
        <v>40440</v>
      </c>
      <c r="D35" s="36">
        <f t="shared" si="1"/>
        <v>1</v>
      </c>
      <c r="E35" s="102"/>
      <c r="F35" s="37">
        <f t="shared" si="2"/>
        <v>0</v>
      </c>
      <c r="G35" s="38"/>
      <c r="H35" s="96"/>
      <c r="I35" s="97"/>
      <c r="J35" s="91">
        <f t="shared" si="8"/>
        <v>0</v>
      </c>
      <c r="K35" s="109">
        <f t="shared" si="7"/>
        <v>0</v>
      </c>
      <c r="L35" s="39">
        <f t="shared" si="3"/>
      </c>
      <c r="M35" s="40"/>
      <c r="N35" s="41">
        <f t="shared" si="4"/>
        <v>0</v>
      </c>
      <c r="O35" s="42">
        <f t="shared" si="5"/>
        <v>0</v>
      </c>
      <c r="P35" s="34"/>
      <c r="S35" s="87"/>
    </row>
    <row r="36" spans="2:19" ht="13.5">
      <c r="B36" s="30"/>
      <c r="C36" s="45">
        <f t="shared" si="6"/>
        <v>40441</v>
      </c>
      <c r="D36" s="36">
        <f t="shared" si="1"/>
        <v>0</v>
      </c>
      <c r="E36" s="102"/>
      <c r="F36" s="37">
        <f t="shared" si="2"/>
        <v>0</v>
      </c>
      <c r="G36" s="38"/>
      <c r="H36" s="96"/>
      <c r="I36" s="97"/>
      <c r="J36" s="91">
        <f t="shared" si="8"/>
        <v>0</v>
      </c>
      <c r="K36" s="109">
        <f t="shared" si="7"/>
        <v>0</v>
      </c>
      <c r="L36" s="39">
        <f t="shared" si="3"/>
      </c>
      <c r="M36" s="40"/>
      <c r="N36" s="41">
        <f t="shared" si="4"/>
        <v>0</v>
      </c>
      <c r="O36" s="42">
        <f t="shared" si="5"/>
        <v>0</v>
      </c>
      <c r="P36" s="34"/>
      <c r="S36" s="87"/>
    </row>
    <row r="37" spans="2:19" ht="13.5">
      <c r="B37" s="30"/>
      <c r="C37" s="45">
        <f t="shared" si="6"/>
        <v>40442</v>
      </c>
      <c r="D37" s="36">
        <f t="shared" si="1"/>
        <v>0</v>
      </c>
      <c r="E37" s="102"/>
      <c r="F37" s="37">
        <f t="shared" si="2"/>
        <v>0</v>
      </c>
      <c r="G37" s="38"/>
      <c r="H37" s="96"/>
      <c r="I37" s="97"/>
      <c r="J37" s="91">
        <f t="shared" si="8"/>
        <v>0</v>
      </c>
      <c r="K37" s="109">
        <f t="shared" si="7"/>
        <v>0</v>
      </c>
      <c r="L37" s="39">
        <f t="shared" si="3"/>
      </c>
      <c r="M37" s="40"/>
      <c r="N37" s="41">
        <f t="shared" si="4"/>
        <v>0</v>
      </c>
      <c r="O37" s="42">
        <f t="shared" si="5"/>
        <v>0</v>
      </c>
      <c r="P37" s="34"/>
      <c r="S37" s="87"/>
    </row>
    <row r="38" spans="2:19" ht="13.5">
      <c r="B38" s="30"/>
      <c r="C38" s="45">
        <f t="shared" si="6"/>
        <v>40443</v>
      </c>
      <c r="D38" s="36">
        <f t="shared" si="1"/>
        <v>0</v>
      </c>
      <c r="E38" s="102"/>
      <c r="F38" s="37">
        <f t="shared" si="2"/>
        <v>0</v>
      </c>
      <c r="G38" s="38"/>
      <c r="H38" s="96"/>
      <c r="I38" s="97"/>
      <c r="J38" s="91">
        <f t="shared" si="8"/>
        <v>0</v>
      </c>
      <c r="K38" s="109">
        <f t="shared" si="7"/>
        <v>0</v>
      </c>
      <c r="L38" s="39">
        <f t="shared" si="3"/>
      </c>
      <c r="M38" s="40"/>
      <c r="N38" s="41">
        <f t="shared" si="4"/>
        <v>0</v>
      </c>
      <c r="O38" s="42">
        <f t="shared" si="5"/>
        <v>0</v>
      </c>
      <c r="P38" s="34"/>
      <c r="S38" s="87"/>
    </row>
    <row r="39" spans="2:19" ht="13.5">
      <c r="B39" s="30"/>
      <c r="C39" s="45">
        <f t="shared" si="6"/>
        <v>40444</v>
      </c>
      <c r="D39" s="36">
        <f t="shared" si="1"/>
        <v>0</v>
      </c>
      <c r="E39" s="102"/>
      <c r="F39" s="37">
        <f t="shared" si="2"/>
        <v>0</v>
      </c>
      <c r="G39" s="38"/>
      <c r="H39" s="96"/>
      <c r="I39" s="97"/>
      <c r="J39" s="91">
        <f t="shared" si="8"/>
        <v>0</v>
      </c>
      <c r="K39" s="109">
        <f t="shared" si="7"/>
        <v>0</v>
      </c>
      <c r="L39" s="39">
        <f t="shared" si="3"/>
      </c>
      <c r="M39" s="40"/>
      <c r="N39" s="41">
        <f t="shared" si="4"/>
        <v>0</v>
      </c>
      <c r="O39" s="42">
        <f t="shared" si="5"/>
        <v>0</v>
      </c>
      <c r="P39" s="34"/>
      <c r="S39" s="87"/>
    </row>
    <row r="40" spans="2:19" ht="13.5">
      <c r="B40" s="30"/>
      <c r="C40" s="45">
        <f>C39+1</f>
        <v>40445</v>
      </c>
      <c r="D40" s="36">
        <f t="shared" si="1"/>
        <v>0</v>
      </c>
      <c r="E40" s="102"/>
      <c r="F40" s="37">
        <f t="shared" si="2"/>
        <v>0</v>
      </c>
      <c r="G40" s="38"/>
      <c r="H40" s="96"/>
      <c r="I40" s="97"/>
      <c r="J40" s="91">
        <f t="shared" si="8"/>
        <v>0</v>
      </c>
      <c r="K40" s="109">
        <f t="shared" si="7"/>
        <v>0</v>
      </c>
      <c r="L40" s="39">
        <f t="shared" si="3"/>
      </c>
      <c r="M40" s="40"/>
      <c r="N40" s="41">
        <f t="shared" si="4"/>
        <v>0</v>
      </c>
      <c r="O40" s="42">
        <f t="shared" si="5"/>
        <v>0</v>
      </c>
      <c r="P40" s="34"/>
      <c r="S40" s="87"/>
    </row>
    <row r="41" spans="2:19" ht="13.5">
      <c r="B41" s="30"/>
      <c r="C41" s="45">
        <f t="shared" si="6"/>
        <v>40446</v>
      </c>
      <c r="D41" s="36">
        <f t="shared" si="1"/>
        <v>0</v>
      </c>
      <c r="E41" s="102"/>
      <c r="F41" s="37">
        <f t="shared" si="2"/>
        <v>0</v>
      </c>
      <c r="G41" s="38"/>
      <c r="H41" s="96"/>
      <c r="I41" s="97"/>
      <c r="J41" s="91">
        <f t="shared" si="8"/>
        <v>0</v>
      </c>
      <c r="K41" s="109">
        <f t="shared" si="7"/>
        <v>0</v>
      </c>
      <c r="L41" s="39">
        <f t="shared" si="3"/>
      </c>
      <c r="M41" s="40"/>
      <c r="N41" s="41">
        <f t="shared" si="4"/>
        <v>0</v>
      </c>
      <c r="O41" s="42">
        <f t="shared" si="5"/>
        <v>0</v>
      </c>
      <c r="P41" s="34"/>
      <c r="S41" s="87"/>
    </row>
    <row r="42" spans="2:19" ht="13.5">
      <c r="B42" s="30"/>
      <c r="C42" s="45">
        <f t="shared" si="6"/>
        <v>40447</v>
      </c>
      <c r="D42" s="36">
        <f t="shared" si="1"/>
        <v>1</v>
      </c>
      <c r="E42" s="102"/>
      <c r="F42" s="37">
        <f t="shared" si="2"/>
        <v>0</v>
      </c>
      <c r="G42" s="38"/>
      <c r="H42" s="96"/>
      <c r="I42" s="97"/>
      <c r="J42" s="91">
        <f t="shared" si="8"/>
        <v>0</v>
      </c>
      <c r="K42" s="109">
        <f t="shared" si="7"/>
        <v>0</v>
      </c>
      <c r="L42" s="39">
        <f t="shared" si="3"/>
      </c>
      <c r="M42" s="40"/>
      <c r="N42" s="41">
        <f t="shared" si="4"/>
        <v>0</v>
      </c>
      <c r="O42" s="42">
        <f t="shared" si="5"/>
        <v>0</v>
      </c>
      <c r="P42" s="34"/>
      <c r="S42" s="87"/>
    </row>
    <row r="43" spans="2:19" ht="13.5">
      <c r="B43" s="30"/>
      <c r="C43" s="45">
        <f>C42+1</f>
        <v>40448</v>
      </c>
      <c r="D43" s="36">
        <f t="shared" si="1"/>
        <v>0</v>
      </c>
      <c r="E43" s="102"/>
      <c r="F43" s="37">
        <f t="shared" si="2"/>
        <v>0</v>
      </c>
      <c r="G43" s="38"/>
      <c r="H43" s="96"/>
      <c r="I43" s="97"/>
      <c r="J43" s="91">
        <f t="shared" si="8"/>
        <v>0</v>
      </c>
      <c r="K43" s="109">
        <f t="shared" si="7"/>
        <v>0</v>
      </c>
      <c r="L43" s="39">
        <f t="shared" si="3"/>
      </c>
      <c r="M43" s="40"/>
      <c r="N43" s="41">
        <f t="shared" si="4"/>
        <v>0</v>
      </c>
      <c r="O43" s="42">
        <f t="shared" si="5"/>
        <v>0</v>
      </c>
      <c r="P43" s="34"/>
      <c r="S43" s="87"/>
    </row>
    <row r="44" spans="2:19" ht="13.5">
      <c r="B44" s="30"/>
      <c r="C44" s="45">
        <f t="shared" si="6"/>
        <v>40449</v>
      </c>
      <c r="D44" s="36">
        <f t="shared" si="1"/>
        <v>0</v>
      </c>
      <c r="E44" s="102"/>
      <c r="F44" s="37">
        <f t="shared" si="2"/>
        <v>0</v>
      </c>
      <c r="G44" s="38"/>
      <c r="H44" s="96"/>
      <c r="I44" s="97"/>
      <c r="J44" s="91">
        <f t="shared" si="8"/>
        <v>0</v>
      </c>
      <c r="K44" s="109">
        <f t="shared" si="7"/>
        <v>0</v>
      </c>
      <c r="L44" s="39">
        <f t="shared" si="3"/>
      </c>
      <c r="M44" s="40"/>
      <c r="N44" s="41">
        <f t="shared" si="4"/>
        <v>0</v>
      </c>
      <c r="O44" s="42">
        <f t="shared" si="5"/>
        <v>0</v>
      </c>
      <c r="P44" s="34"/>
      <c r="S44" s="87"/>
    </row>
    <row r="45" spans="2:19" ht="13.5">
      <c r="B45" s="30"/>
      <c r="C45" s="45">
        <f>IF(C44="","",IF(MONTH(C44+1)&lt;&gt;MONTH(C44),"",C44+1))</f>
        <v>40450</v>
      </c>
      <c r="D45" s="36">
        <f t="shared" si="1"/>
        <v>0</v>
      </c>
      <c r="E45" s="102"/>
      <c r="F45" s="37">
        <f t="shared" si="2"/>
        <v>0</v>
      </c>
      <c r="G45" s="38"/>
      <c r="H45" s="96"/>
      <c r="I45" s="97"/>
      <c r="J45" s="91">
        <f t="shared" si="8"/>
        <v>0</v>
      </c>
      <c r="K45" s="109">
        <f t="shared" si="7"/>
        <v>0</v>
      </c>
      <c r="L45" s="39">
        <f t="shared" si="3"/>
      </c>
      <c r="M45" s="40"/>
      <c r="N45" s="41">
        <f t="shared" si="4"/>
        <v>0</v>
      </c>
      <c r="O45" s="42">
        <f t="shared" si="5"/>
        <v>0</v>
      </c>
      <c r="P45" s="34"/>
      <c r="S45" s="87"/>
    </row>
    <row r="46" spans="2:19" ht="13.5">
      <c r="B46" s="30"/>
      <c r="C46" s="45">
        <f>IF(C45="","",IF(MONTH(C45+1)&lt;&gt;MONTH(C45),"",C45+1))</f>
        <v>40451</v>
      </c>
      <c r="D46" s="36">
        <f t="shared" si="1"/>
        <v>0</v>
      </c>
      <c r="E46" s="102"/>
      <c r="F46" s="37">
        <f t="shared" si="2"/>
        <v>0</v>
      </c>
      <c r="G46" s="38"/>
      <c r="H46" s="96"/>
      <c r="I46" s="97"/>
      <c r="J46" s="91">
        <f t="shared" si="8"/>
        <v>0</v>
      </c>
      <c r="K46" s="109">
        <f t="shared" si="7"/>
        <v>0</v>
      </c>
      <c r="L46" s="39">
        <f t="shared" si="3"/>
      </c>
      <c r="M46" s="40"/>
      <c r="N46" s="41">
        <f t="shared" si="4"/>
        <v>0</v>
      </c>
      <c r="O46" s="42">
        <f t="shared" si="5"/>
        <v>0</v>
      </c>
      <c r="P46" s="34"/>
      <c r="S46" s="87"/>
    </row>
    <row r="47" spans="2:19" ht="13.5">
      <c r="B47" s="30"/>
      <c r="C47" s="47">
        <f>IF(C46="","",IF(MONTH(C46+1)&lt;&gt;MONTH(C46),"",C46+1))</f>
      </c>
      <c r="D47" s="36">
        <f t="shared" si="1"/>
        <v>0</v>
      </c>
      <c r="E47" s="103"/>
      <c r="F47" s="37">
        <f t="shared" si="2"/>
        <v>0</v>
      </c>
      <c r="G47" s="38"/>
      <c r="H47" s="98"/>
      <c r="I47" s="99"/>
      <c r="J47" s="91">
        <f t="shared" si="8"/>
        <v>0</v>
      </c>
      <c r="K47" s="110">
        <f t="shared" si="7"/>
        <v>0</v>
      </c>
      <c r="L47" s="73">
        <f t="shared" si="3"/>
      </c>
      <c r="M47" s="108"/>
      <c r="N47" s="41">
        <f t="shared" si="4"/>
        <v>0</v>
      </c>
      <c r="O47" s="42">
        <f t="shared" si="5"/>
        <v>0</v>
      </c>
      <c r="P47" s="34"/>
      <c r="S47" s="87"/>
    </row>
    <row r="48" spans="2:16" ht="4.5" customHeight="1" thickBot="1">
      <c r="B48" s="48"/>
      <c r="C48" s="49"/>
      <c r="D48" s="49"/>
      <c r="E48" s="50"/>
      <c r="F48" s="49"/>
      <c r="G48" s="49"/>
      <c r="H48" s="51"/>
      <c r="I48" s="51"/>
      <c r="J48" s="51"/>
      <c r="K48" s="74">
        <f>IF(H48&lt;=I48,IF(OR(H48="",I48=""),"",ABS(IF(OR(WEEKDAY(C48,1)=1,E48="x"),I48-H48,IF(I48-H48&lt;VLOOKUP(WEEKDAY(C48,1),$T$21:$V$23,3,1),(I48-H48-VLOOKUP(WEEKDAY(C48,1),$T$21:$V$23,3,1))*-1,(I48-H48-VLOOKUP(WEEKDAY(C48,1),$T$21:$V$23,3,1)))))),IF(OR(H48="",I48=""),"",ABS(IF(OR(WEEKDAY(C48,1)=1,E48="x"),ABS((H48-0.999988425925926))+(I48-HOUR(0.0000115740740740741)),IF(ABS((H48-0.999988425925926))+(I48-HOUR(0.0000115740740740741))&lt;VLOOKUP(WEEKDAY(C48,1),$T$21:$V$23,3,1),(ABS((H48-0.999988425925926))+(I48-HOUR(0.0000115740740740741))-VLOOKUP(WEEKDAY(C48,1),$T$21:$V$23,3,1))*-1,(ABS((H48-0.999988425925926))+(I48-HOUR(0.0000115740740740741))-VLOOKUP(WEEKDAY(C48,1),$T$21:$V$23,3,1)))))+0.0000115740740740741))</f>
      </c>
      <c r="L48" s="52"/>
      <c r="M48" s="52"/>
      <c r="N48" s="53"/>
      <c r="O48" s="54"/>
      <c r="P48" s="55"/>
    </row>
    <row r="49" spans="3:15" ht="4.5" customHeight="1">
      <c r="C49" s="56"/>
      <c r="D49" s="56"/>
      <c r="E49" s="57"/>
      <c r="F49" s="58"/>
      <c r="G49" s="58"/>
      <c r="H49" s="59"/>
      <c r="I49" s="60"/>
      <c r="J49" s="60"/>
      <c r="K49" s="61"/>
      <c r="L49" s="61"/>
      <c r="M49" s="61"/>
      <c r="N49" s="62"/>
      <c r="O49" s="63"/>
    </row>
    <row r="50" spans="3:7" ht="4.5" customHeight="1" thickBot="1">
      <c r="C50" s="56"/>
      <c r="D50" s="56"/>
      <c r="E50" s="64"/>
      <c r="F50" s="56"/>
      <c r="G50" s="56"/>
    </row>
    <row r="51" spans="8:14" ht="13.5">
      <c r="H51" s="131" t="s">
        <v>8</v>
      </c>
      <c r="I51" s="127" t="s">
        <v>20</v>
      </c>
      <c r="J51" s="127"/>
      <c r="K51" s="127"/>
      <c r="L51" s="105">
        <f>SUMIF($L$17:$L$47,"desconto",$K$17:$K$47)</f>
        <v>0.04166666666666663</v>
      </c>
      <c r="M51" s="75"/>
      <c r="N51" s="76">
        <f>SUMIF($L$17:$L$47,"desconto",$N$17:$N$47)</f>
        <v>-4.549999999999995</v>
      </c>
    </row>
    <row r="52" spans="8:14" ht="13.5">
      <c r="H52" s="132"/>
      <c r="I52" s="130" t="s">
        <v>9</v>
      </c>
      <c r="J52" s="130"/>
      <c r="K52" s="130"/>
      <c r="L52" s="106">
        <f>SUMIF($L$17:$L$47,"h/e",$K$17:$K$47)</f>
        <v>0.33333333333333326</v>
      </c>
      <c r="M52" s="77"/>
      <c r="N52" s="78">
        <f>SUMIF($L$17:$L$47,"h/e",$N$17:$N$47)</f>
        <v>68.24999999999997</v>
      </c>
    </row>
    <row r="53" spans="8:15" ht="13.5">
      <c r="H53" s="132"/>
      <c r="I53" s="116" t="s">
        <v>16</v>
      </c>
      <c r="J53" s="116"/>
      <c r="K53" s="116"/>
      <c r="L53" s="107">
        <f>SUM(J17:J47)*1.14285</f>
        <v>0.5238062500027717</v>
      </c>
      <c r="M53" s="79"/>
      <c r="N53" s="80">
        <f>SUM(O17:O47)</f>
        <v>11.439998570060537</v>
      </c>
      <c r="O53" s="65"/>
    </row>
    <row r="54" spans="8:15" ht="14.25" thickBot="1">
      <c r="H54" s="133"/>
      <c r="I54" s="119" t="s">
        <v>17</v>
      </c>
      <c r="J54" s="119"/>
      <c r="K54" s="119"/>
      <c r="L54" s="81">
        <f>(MAX($C$17:$C$47)-MIN($C$17:$C$47)+1)-SUM($D$17:$D$47)-SUM($F$17:$F$47)</f>
        <v>26</v>
      </c>
      <c r="M54" s="82"/>
      <c r="N54" s="83">
        <f>N52/((MAX($C$17:$C$47)-MIN($C$17:$C$47)+1)-SUM($D$17:$D$47)-SUM($F$17:$F$47))*((MAX($C$17:$C$47)-MIN($C$17:$C$47)+1)-((MAX($C$17:$C$47)-MIN($C$17:$C$47)+1)-SUM($D$17:$D$47)-SUM($F$17:$F$47)))</f>
        <v>10.499999999999996</v>
      </c>
      <c r="O54" s="66"/>
    </row>
    <row r="55" spans="8:15" ht="14.25" thickBot="1">
      <c r="H55" s="67"/>
      <c r="I55" s="68"/>
      <c r="J55" s="68"/>
      <c r="K55" s="68"/>
      <c r="L55" s="84" t="s">
        <v>11</v>
      </c>
      <c r="M55" s="85"/>
      <c r="N55" s="86">
        <f>SUM(N51:N54)</f>
        <v>85.63999857006051</v>
      </c>
      <c r="O55" s="66"/>
    </row>
    <row r="56" spans="3:13" ht="13.5">
      <c r="C56" s="69" t="s">
        <v>19</v>
      </c>
      <c r="L56" s="70"/>
      <c r="M56" s="70"/>
    </row>
    <row r="57" ht="13.5" hidden="1"/>
  </sheetData>
  <sheetProtection password="CF7A" sheet="1" objects="1" scenarios="1"/>
  <mergeCells count="17">
    <mergeCell ref="L6:N6"/>
    <mergeCell ref="I52:K52"/>
    <mergeCell ref="H51:H54"/>
    <mergeCell ref="L8:N8"/>
    <mergeCell ref="L10:N10"/>
    <mergeCell ref="C12:I12"/>
    <mergeCell ref="L12:N12"/>
    <mergeCell ref="H4:O4"/>
    <mergeCell ref="I53:K53"/>
    <mergeCell ref="C1:O2"/>
    <mergeCell ref="I54:K54"/>
    <mergeCell ref="K16:L16"/>
    <mergeCell ref="I6:K6"/>
    <mergeCell ref="C6:H6"/>
    <mergeCell ref="C8:I8"/>
    <mergeCell ref="C10:I10"/>
    <mergeCell ref="I51:K51"/>
  </mergeCells>
  <conditionalFormatting sqref="L48:L49 M17:M49 N48:N49">
    <cfRule type="expression" priority="11" dxfId="23" stopIfTrue="1">
      <formula>$L17="atraso"</formula>
    </cfRule>
    <cfRule type="expression" priority="12" dxfId="24" stopIfTrue="1">
      <formula>$L17="H/E"</formula>
    </cfRule>
  </conditionalFormatting>
  <conditionalFormatting sqref="L51:N53">
    <cfRule type="expression" priority="13" dxfId="23" stopIfTrue="1">
      <formula>$K51="atraso"</formula>
    </cfRule>
    <cfRule type="expression" priority="14" dxfId="24" stopIfTrue="1">
      <formula>$K51="H/E"</formula>
    </cfRule>
  </conditionalFormatting>
  <conditionalFormatting sqref="D48:D49 C17:C49 H48:K49 J17:J47">
    <cfRule type="expression" priority="15" dxfId="25" stopIfTrue="1">
      <formula>OR(WEEKDAY($C17,1)=1,WEEKDAY($C17,1)=7)</formula>
    </cfRule>
    <cfRule type="expression" priority="16" dxfId="26" stopIfTrue="1">
      <formula>$E17="x"</formula>
    </cfRule>
  </conditionalFormatting>
  <conditionalFormatting sqref="L18:L47 N17:N47">
    <cfRule type="expression" priority="17" dxfId="23" stopIfTrue="1">
      <formula>$L17="desconto"</formula>
    </cfRule>
    <cfRule type="expression" priority="18" dxfId="24" stopIfTrue="1">
      <formula>$L17="H/E"</formula>
    </cfRule>
  </conditionalFormatting>
  <conditionalFormatting sqref="O17:O47">
    <cfRule type="expression" priority="19" dxfId="27" stopIfTrue="1">
      <formula>O17&gt;0</formula>
    </cfRule>
  </conditionalFormatting>
  <conditionalFormatting sqref="H17:I47 K17:K47">
    <cfRule type="expression" priority="20" dxfId="25" stopIfTrue="1">
      <formula>OR(WEEKDAY($C17,1)=1,WEEKDAY($C17,1)=7)</formula>
    </cfRule>
    <cfRule type="expression" priority="21" dxfId="26" stopIfTrue="1">
      <formula>$E17="F"</formula>
    </cfRule>
  </conditionalFormatting>
  <conditionalFormatting sqref="L17">
    <cfRule type="expression" priority="22" dxfId="23" stopIfTrue="1">
      <formula>$L17="aplic. B/H"</formula>
    </cfRule>
    <cfRule type="expression" priority="23" dxfId="24" stopIfTrue="1">
      <formula>$L17="H/E"</formula>
    </cfRule>
  </conditionalFormatting>
  <conditionalFormatting sqref="K17:K47">
    <cfRule type="expression" priority="9" dxfId="25" stopIfTrue="1">
      <formula>OR(WEEKDAY($C17,1)=1,WEEKDAY($C17,1)=7)</formula>
    </cfRule>
    <cfRule type="expression" priority="10" dxfId="26" stopIfTrue="1">
      <formula>$E17="x"</formula>
    </cfRule>
  </conditionalFormatting>
  <conditionalFormatting sqref="K17:K47">
    <cfRule type="expression" priority="7" dxfId="25" stopIfTrue="1">
      <formula>OR(WEEKDAY($C17,1)=1,WEEKDAY($C17,1)=7)</formula>
    </cfRule>
    <cfRule type="expression" priority="8" dxfId="26" stopIfTrue="1">
      <formula>$E17="F"</formula>
    </cfRule>
  </conditionalFormatting>
  <conditionalFormatting sqref="K17:K47">
    <cfRule type="expression" priority="5" dxfId="25" stopIfTrue="1">
      <formula>OR(WEEKDAY($C17,1)=1,WEEKDAY($C17,1)=7)</formula>
    </cfRule>
    <cfRule type="expression" priority="6" dxfId="26" stopIfTrue="1">
      <formula>$E17="F"</formula>
    </cfRule>
  </conditionalFormatting>
  <conditionalFormatting sqref="K17:K47">
    <cfRule type="expression" priority="3" dxfId="25" stopIfTrue="1">
      <formula>OR(WEEKDAY($C17,1)=1,WEEKDAY($C17,1)=7)</formula>
    </cfRule>
    <cfRule type="expression" priority="4" dxfId="26" stopIfTrue="1">
      <formula>$E17="F"</formula>
    </cfRule>
  </conditionalFormatting>
  <conditionalFormatting sqref="K17:K47">
    <cfRule type="expression" priority="1" dxfId="25" stopIfTrue="1">
      <formula>OR(WEEKDAY($C17,1)=1,WEEKDAY($C17,1)=7)</formula>
    </cfRule>
    <cfRule type="expression" priority="2" dxfId="26" stopIfTrue="1">
      <formula>$E17="F"</formula>
    </cfRule>
  </conditionalFormatting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Corelli</dc:creator>
  <cp:keywords/>
  <dc:description/>
  <cp:lastModifiedBy>Corelli</cp:lastModifiedBy>
  <dcterms:created xsi:type="dcterms:W3CDTF">2008-10-22T00:48:07Z</dcterms:created>
  <dcterms:modified xsi:type="dcterms:W3CDTF">2011-10-09T14:57:08Z</dcterms:modified>
  <cp:category/>
  <cp:version/>
  <cp:contentType/>
  <cp:contentStatus/>
</cp:coreProperties>
</file>